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DITORAÇÃO\2020\Comunicado Técnico\CT 243_Paulo Emilio\"/>
    </mc:Choice>
  </mc:AlternateContent>
  <bookViews>
    <workbookView xWindow="0" yWindow="0" windowWidth="20490" windowHeight="7155" tabRatio="987"/>
  </bookViews>
  <sheets>
    <sheet name="Fase 1" sheetId="1" r:id="rId1"/>
    <sheet name="Fase 2" sheetId="2" r:id="rId2"/>
    <sheet name="Fase 3" sheetId="3" r:id="rId3"/>
    <sheet name="Fase 4" sheetId="4" r:id="rId4"/>
    <sheet name="Resumo" sheetId="5" r:id="rId5"/>
    <sheet name="Calendário" sheetId="6" r:id="rId6"/>
    <sheet name="ETo-Sete Lagoas" sheetId="7" r:id="rId7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0" i="6" l="1"/>
  <c r="D190" i="6"/>
  <c r="G189" i="6"/>
  <c r="E189" i="6"/>
  <c r="D189" i="6"/>
  <c r="G188" i="6"/>
  <c r="D188" i="6"/>
  <c r="G187" i="6"/>
  <c r="D187" i="6"/>
  <c r="E187" i="6" s="1"/>
  <c r="G186" i="6"/>
  <c r="D186" i="6"/>
  <c r="E186" i="6" s="1"/>
  <c r="G185" i="6"/>
  <c r="E185" i="6"/>
  <c r="D185" i="6"/>
  <c r="G184" i="6"/>
  <c r="D184" i="6"/>
  <c r="G183" i="6"/>
  <c r="D183" i="6"/>
  <c r="E183" i="6" s="1"/>
  <c r="G182" i="6"/>
  <c r="D182" i="6"/>
  <c r="E182" i="6" s="1"/>
  <c r="G181" i="6"/>
  <c r="E181" i="6"/>
  <c r="D181" i="6"/>
  <c r="G180" i="6"/>
  <c r="D180" i="6"/>
  <c r="G179" i="6"/>
  <c r="E179" i="6"/>
  <c r="D179" i="6"/>
  <c r="G178" i="6"/>
  <c r="D178" i="6"/>
  <c r="E178" i="6" s="1"/>
  <c r="G177" i="6"/>
  <c r="E177" i="6"/>
  <c r="D177" i="6"/>
  <c r="G176" i="6"/>
  <c r="D176" i="6"/>
  <c r="G175" i="6"/>
  <c r="E175" i="6"/>
  <c r="D175" i="6"/>
  <c r="G174" i="6"/>
  <c r="D174" i="6"/>
  <c r="G173" i="6"/>
  <c r="E173" i="6"/>
  <c r="D173" i="6"/>
  <c r="G172" i="6"/>
  <c r="D172" i="6"/>
  <c r="G171" i="6"/>
  <c r="D171" i="6"/>
  <c r="G170" i="6"/>
  <c r="E170" i="6"/>
  <c r="D170" i="6"/>
  <c r="G169" i="6"/>
  <c r="D169" i="6"/>
  <c r="E169" i="6" s="1"/>
  <c r="G168" i="6"/>
  <c r="E168" i="6"/>
  <c r="D168" i="6"/>
  <c r="G167" i="6"/>
  <c r="D167" i="6"/>
  <c r="G166" i="6"/>
  <c r="E166" i="6"/>
  <c r="D166" i="6"/>
  <c r="G165" i="6"/>
  <c r="D165" i="6"/>
  <c r="E165" i="6" s="1"/>
  <c r="G164" i="6"/>
  <c r="E164" i="6"/>
  <c r="D164" i="6"/>
  <c r="G163" i="6"/>
  <c r="D163" i="6"/>
  <c r="G162" i="6"/>
  <c r="E162" i="6"/>
  <c r="D162" i="6"/>
  <c r="G161" i="6"/>
  <c r="D161" i="6"/>
  <c r="G160" i="6"/>
  <c r="D160" i="6"/>
  <c r="E160" i="6" s="1"/>
  <c r="G159" i="6"/>
  <c r="D159" i="6"/>
  <c r="E159" i="6" s="1"/>
  <c r="G158" i="6"/>
  <c r="D158" i="6"/>
  <c r="G157" i="6"/>
  <c r="E157" i="6"/>
  <c r="D157" i="6"/>
  <c r="G156" i="6"/>
  <c r="D156" i="6"/>
  <c r="E156" i="6" s="1"/>
  <c r="G155" i="6"/>
  <c r="D155" i="6"/>
  <c r="E155" i="6" s="1"/>
  <c r="G154" i="6"/>
  <c r="D154" i="6"/>
  <c r="G153" i="6"/>
  <c r="E153" i="6"/>
  <c r="D153" i="6"/>
  <c r="G152" i="6"/>
  <c r="D152" i="6"/>
  <c r="G151" i="6"/>
  <c r="E151" i="6"/>
  <c r="D151" i="6"/>
  <c r="G150" i="6"/>
  <c r="E150" i="6"/>
  <c r="D150" i="6"/>
  <c r="G149" i="6"/>
  <c r="E149" i="6"/>
  <c r="D149" i="6"/>
  <c r="G148" i="6"/>
  <c r="D148" i="6"/>
  <c r="E148" i="6" s="1"/>
  <c r="G147" i="6"/>
  <c r="E147" i="6"/>
  <c r="D147" i="6"/>
  <c r="G146" i="6"/>
  <c r="E146" i="6"/>
  <c r="D146" i="6"/>
  <c r="G145" i="6"/>
  <c r="D145" i="6"/>
  <c r="E145" i="6" s="1"/>
  <c r="G144" i="6"/>
  <c r="D144" i="6"/>
  <c r="E144" i="6" s="1"/>
  <c r="G143" i="6"/>
  <c r="E143" i="6"/>
  <c r="D143" i="6"/>
  <c r="G142" i="6"/>
  <c r="D142" i="6"/>
  <c r="G141" i="6"/>
  <c r="D141" i="6"/>
  <c r="E141" i="6" s="1"/>
  <c r="G140" i="6"/>
  <c r="D140" i="6"/>
  <c r="E140" i="6" s="1"/>
  <c r="G139" i="6"/>
  <c r="D139" i="6"/>
  <c r="G138" i="6"/>
  <c r="D138" i="6"/>
  <c r="G137" i="6"/>
  <c r="D137" i="6"/>
  <c r="E137" i="6" s="1"/>
  <c r="G136" i="6"/>
  <c r="D136" i="6"/>
  <c r="E136" i="6" s="1"/>
  <c r="G135" i="6"/>
  <c r="D135" i="6"/>
  <c r="G134" i="6"/>
  <c r="E134" i="6"/>
  <c r="D134" i="6"/>
  <c r="G133" i="6"/>
  <c r="D133" i="6"/>
  <c r="E133" i="6" s="1"/>
  <c r="G132" i="6"/>
  <c r="D132" i="6"/>
  <c r="E132" i="6" s="1"/>
  <c r="G131" i="6"/>
  <c r="D131" i="6"/>
  <c r="G130" i="6"/>
  <c r="E130" i="6"/>
  <c r="D130" i="6"/>
  <c r="G129" i="6"/>
  <c r="E129" i="6"/>
  <c r="D129" i="6"/>
  <c r="G128" i="6"/>
  <c r="D128" i="6"/>
  <c r="E128" i="6" s="1"/>
  <c r="G127" i="6"/>
  <c r="D127" i="6"/>
  <c r="E127" i="6" s="1"/>
  <c r="G126" i="6"/>
  <c r="E126" i="6"/>
  <c r="D126" i="6"/>
  <c r="G125" i="6"/>
  <c r="E125" i="6"/>
  <c r="D125" i="6"/>
  <c r="G124" i="6"/>
  <c r="D124" i="6"/>
  <c r="E124" i="6" s="1"/>
  <c r="G123" i="6"/>
  <c r="D123" i="6"/>
  <c r="E123" i="6" s="1"/>
  <c r="G122" i="6"/>
  <c r="D122" i="6"/>
  <c r="G121" i="6"/>
  <c r="E121" i="6"/>
  <c r="D121" i="6"/>
  <c r="G120" i="6"/>
  <c r="D120" i="6"/>
  <c r="E120" i="6" s="1"/>
  <c r="G119" i="6"/>
  <c r="D119" i="6"/>
  <c r="E119" i="6" s="1"/>
  <c r="G118" i="6"/>
  <c r="E118" i="6"/>
  <c r="D118" i="6"/>
  <c r="G117" i="6"/>
  <c r="E117" i="6"/>
  <c r="D117" i="6"/>
  <c r="G116" i="6"/>
  <c r="D116" i="6"/>
  <c r="E116" i="6" s="1"/>
  <c r="G115" i="6"/>
  <c r="D115" i="6"/>
  <c r="E115" i="6" s="1"/>
  <c r="G114" i="6"/>
  <c r="E114" i="6"/>
  <c r="D114" i="6"/>
  <c r="G113" i="6"/>
  <c r="D113" i="6"/>
  <c r="G112" i="6"/>
  <c r="D112" i="6"/>
  <c r="E112" i="6" s="1"/>
  <c r="G111" i="6"/>
  <c r="D111" i="6"/>
  <c r="E111" i="6" s="1"/>
  <c r="G110" i="6"/>
  <c r="E110" i="6"/>
  <c r="D110" i="6"/>
  <c r="G109" i="6"/>
  <c r="D109" i="6"/>
  <c r="G108" i="6"/>
  <c r="E108" i="6"/>
  <c r="D108" i="6"/>
  <c r="G107" i="6"/>
  <c r="D107" i="6"/>
  <c r="E107" i="6" s="1"/>
  <c r="G106" i="6"/>
  <c r="E106" i="6"/>
  <c r="D106" i="6"/>
  <c r="G105" i="6"/>
  <c r="E105" i="6"/>
  <c r="D105" i="6"/>
  <c r="G104" i="6"/>
  <c r="E104" i="6"/>
  <c r="D104" i="6"/>
  <c r="G103" i="6"/>
  <c r="D103" i="6"/>
  <c r="E103" i="6" s="1"/>
  <c r="G102" i="6"/>
  <c r="D102" i="6"/>
  <c r="G101" i="6"/>
  <c r="D101" i="6"/>
  <c r="E101" i="6" s="1"/>
  <c r="G100" i="6"/>
  <c r="E100" i="6"/>
  <c r="D100" i="6"/>
  <c r="G99" i="6"/>
  <c r="D99" i="6"/>
  <c r="E99" i="6" s="1"/>
  <c r="G98" i="6"/>
  <c r="D98" i="6"/>
  <c r="G97" i="6"/>
  <c r="D97" i="6"/>
  <c r="E97" i="6" s="1"/>
  <c r="G96" i="6"/>
  <c r="E96" i="6"/>
  <c r="D96" i="6"/>
  <c r="G95" i="6"/>
  <c r="D95" i="6"/>
  <c r="E95" i="6" s="1"/>
  <c r="G94" i="6"/>
  <c r="D94" i="6"/>
  <c r="G93" i="6"/>
  <c r="D93" i="6"/>
  <c r="E93" i="6" s="1"/>
  <c r="G92" i="6"/>
  <c r="E92" i="6"/>
  <c r="D92" i="6"/>
  <c r="G91" i="6"/>
  <c r="D91" i="6"/>
  <c r="E91" i="6" s="1"/>
  <c r="G90" i="6"/>
  <c r="D90" i="6"/>
  <c r="G89" i="6"/>
  <c r="D89" i="6"/>
  <c r="E89" i="6" s="1"/>
  <c r="G88" i="6"/>
  <c r="E88" i="6"/>
  <c r="D88" i="6"/>
  <c r="G87" i="6"/>
  <c r="D87" i="6"/>
  <c r="E87" i="6" s="1"/>
  <c r="G86" i="6"/>
  <c r="D86" i="6"/>
  <c r="G85" i="6"/>
  <c r="D85" i="6"/>
  <c r="E85" i="6" s="1"/>
  <c r="G84" i="6"/>
  <c r="E84" i="6"/>
  <c r="D84" i="6"/>
  <c r="G83" i="6"/>
  <c r="D83" i="6"/>
  <c r="G82" i="6"/>
  <c r="D82" i="6"/>
  <c r="E82" i="6" s="1"/>
  <c r="G81" i="6"/>
  <c r="E81" i="6"/>
  <c r="D81" i="6"/>
  <c r="G80" i="6"/>
  <c r="E80" i="6"/>
  <c r="D80" i="6"/>
  <c r="G79" i="6"/>
  <c r="D79" i="6"/>
  <c r="E79" i="6" s="1"/>
  <c r="G78" i="6"/>
  <c r="D78" i="6"/>
  <c r="E78" i="6" s="1"/>
  <c r="G77" i="6"/>
  <c r="E77" i="6"/>
  <c r="D77" i="6"/>
  <c r="G76" i="6"/>
  <c r="E76" i="6"/>
  <c r="D76" i="6"/>
  <c r="G75" i="6"/>
  <c r="D75" i="6"/>
  <c r="E75" i="6" s="1"/>
  <c r="G74" i="6"/>
  <c r="D74" i="6"/>
  <c r="E74" i="6" s="1"/>
  <c r="G73" i="6"/>
  <c r="E73" i="6"/>
  <c r="D73" i="6"/>
  <c r="G72" i="6"/>
  <c r="E72" i="6"/>
  <c r="D72" i="6"/>
  <c r="G71" i="6"/>
  <c r="D71" i="6"/>
  <c r="E71" i="6" s="1"/>
  <c r="G70" i="6"/>
  <c r="D70" i="6"/>
  <c r="E70" i="6" s="1"/>
  <c r="G69" i="6"/>
  <c r="E69" i="6"/>
  <c r="D69" i="6"/>
  <c r="G68" i="6"/>
  <c r="D68" i="6"/>
  <c r="G67" i="6"/>
  <c r="D67" i="6"/>
  <c r="E67" i="6" s="1"/>
  <c r="G66" i="6"/>
  <c r="D66" i="6"/>
  <c r="E66" i="6" s="1"/>
  <c r="G65" i="6"/>
  <c r="D65" i="6"/>
  <c r="G64" i="6"/>
  <c r="D64" i="6"/>
  <c r="G63" i="6"/>
  <c r="D63" i="6"/>
  <c r="E63" i="6" s="1"/>
  <c r="G62" i="6"/>
  <c r="D62" i="6"/>
  <c r="E62" i="6" s="1"/>
  <c r="G61" i="6"/>
  <c r="D61" i="6"/>
  <c r="G60" i="6"/>
  <c r="D60" i="6"/>
  <c r="E60" i="6" s="1"/>
  <c r="G59" i="6"/>
  <c r="D59" i="6"/>
  <c r="G58" i="6"/>
  <c r="D58" i="6"/>
  <c r="G57" i="6"/>
  <c r="D57" i="6"/>
  <c r="E57" i="6" s="1"/>
  <c r="G56" i="6"/>
  <c r="D56" i="6"/>
  <c r="E56" i="6" s="1"/>
  <c r="G55" i="6"/>
  <c r="E55" i="6"/>
  <c r="D55" i="6"/>
  <c r="G54" i="6"/>
  <c r="D54" i="6"/>
  <c r="G53" i="6"/>
  <c r="D53" i="6"/>
  <c r="E53" i="6" s="1"/>
  <c r="G52" i="6"/>
  <c r="D52" i="6"/>
  <c r="E52" i="6" s="1"/>
  <c r="G51" i="6"/>
  <c r="E51" i="6"/>
  <c r="D51" i="6"/>
  <c r="G50" i="6"/>
  <c r="D50" i="6"/>
  <c r="G49" i="6"/>
  <c r="D49" i="6"/>
  <c r="E49" i="6" s="1"/>
  <c r="G48" i="6"/>
  <c r="E48" i="6"/>
  <c r="D48" i="6"/>
  <c r="G47" i="6"/>
  <c r="D47" i="6"/>
  <c r="G46" i="6"/>
  <c r="D46" i="6"/>
  <c r="G45" i="6"/>
  <c r="D45" i="6"/>
  <c r="E45" i="6" s="1"/>
  <c r="G44" i="6"/>
  <c r="E44" i="6"/>
  <c r="D44" i="6"/>
  <c r="G43" i="6"/>
  <c r="D43" i="6"/>
  <c r="G42" i="6"/>
  <c r="D42" i="6"/>
  <c r="G41" i="6"/>
  <c r="D41" i="6"/>
  <c r="E41" i="6" s="1"/>
  <c r="G40" i="6"/>
  <c r="D40" i="6"/>
  <c r="E40" i="6" s="1"/>
  <c r="G39" i="6"/>
  <c r="E39" i="6"/>
  <c r="D39" i="6"/>
  <c r="G38" i="6"/>
  <c r="D38" i="6"/>
  <c r="G37" i="6"/>
  <c r="D37" i="6"/>
  <c r="E37" i="6" s="1"/>
  <c r="G36" i="6"/>
  <c r="E36" i="6"/>
  <c r="D36" i="6"/>
  <c r="G35" i="6"/>
  <c r="D35" i="6"/>
  <c r="G34" i="6"/>
  <c r="D34" i="6"/>
  <c r="G33" i="6"/>
  <c r="D33" i="6"/>
  <c r="E33" i="6" s="1"/>
  <c r="G32" i="6"/>
  <c r="D32" i="6"/>
  <c r="E32" i="6" s="1"/>
  <c r="G31" i="6"/>
  <c r="D31" i="6"/>
  <c r="G30" i="6"/>
  <c r="D30" i="6"/>
  <c r="G29" i="6"/>
  <c r="D29" i="6"/>
  <c r="E29" i="6" s="1"/>
  <c r="G28" i="6"/>
  <c r="D28" i="6"/>
  <c r="E28" i="6" s="1"/>
  <c r="G27" i="6"/>
  <c r="D27" i="6"/>
  <c r="G26" i="6"/>
  <c r="D26" i="6"/>
  <c r="G25" i="6"/>
  <c r="D25" i="6"/>
  <c r="E25" i="6" s="1"/>
  <c r="G24" i="6"/>
  <c r="E24" i="6"/>
  <c r="D24" i="6"/>
  <c r="G23" i="6"/>
  <c r="D23" i="6"/>
  <c r="G22" i="6"/>
  <c r="D22" i="6"/>
  <c r="G21" i="6"/>
  <c r="D21" i="6"/>
  <c r="E21" i="6" s="1"/>
  <c r="G20" i="6"/>
  <c r="E20" i="6"/>
  <c r="D20" i="6"/>
  <c r="G19" i="6"/>
  <c r="D19" i="6"/>
  <c r="G18" i="6"/>
  <c r="D18" i="6"/>
  <c r="G17" i="6"/>
  <c r="D17" i="6"/>
  <c r="E17" i="6" s="1"/>
  <c r="G16" i="6"/>
  <c r="D16" i="6"/>
  <c r="E16" i="6" s="1"/>
  <c r="G15" i="6"/>
  <c r="D15" i="6"/>
  <c r="G14" i="6"/>
  <c r="E14" i="6"/>
  <c r="D14" i="6"/>
  <c r="G13" i="6"/>
  <c r="D13" i="6"/>
  <c r="G12" i="6"/>
  <c r="E12" i="6"/>
  <c r="D12" i="6"/>
  <c r="G11" i="6"/>
  <c r="D11" i="6"/>
  <c r="E11" i="6" s="1"/>
  <c r="AI10" i="6"/>
  <c r="G10" i="6"/>
  <c r="E10" i="6"/>
  <c r="D10" i="6"/>
  <c r="C10" i="6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C123" i="6" s="1"/>
  <c r="C124" i="6" s="1"/>
  <c r="C125" i="6" s="1"/>
  <c r="C126" i="6" s="1"/>
  <c r="C127" i="6" s="1"/>
  <c r="C128" i="6" s="1"/>
  <c r="C129" i="6" s="1"/>
  <c r="C130" i="6" s="1"/>
  <c r="C131" i="6" s="1"/>
  <c r="C132" i="6" s="1"/>
  <c r="C133" i="6" s="1"/>
  <c r="C134" i="6" s="1"/>
  <c r="C135" i="6" s="1"/>
  <c r="C136" i="6" s="1"/>
  <c r="C137" i="6" s="1"/>
  <c r="C138" i="6" s="1"/>
  <c r="C139" i="6" s="1"/>
  <c r="C140" i="6" s="1"/>
  <c r="C141" i="6" s="1"/>
  <c r="C142" i="6" s="1"/>
  <c r="C143" i="6" s="1"/>
  <c r="C144" i="6" s="1"/>
  <c r="C145" i="6" s="1"/>
  <c r="C146" i="6" s="1"/>
  <c r="C147" i="6" s="1"/>
  <c r="C148" i="6" s="1"/>
  <c r="C149" i="6" s="1"/>
  <c r="C150" i="6" s="1"/>
  <c r="C151" i="6" s="1"/>
  <c r="C152" i="6" s="1"/>
  <c r="C153" i="6" s="1"/>
  <c r="C154" i="6" s="1"/>
  <c r="C155" i="6" s="1"/>
  <c r="C156" i="6" s="1"/>
  <c r="C157" i="6" s="1"/>
  <c r="C158" i="6" s="1"/>
  <c r="C159" i="6" s="1"/>
  <c r="C160" i="6" s="1"/>
  <c r="C161" i="6" s="1"/>
  <c r="C162" i="6" s="1"/>
  <c r="C163" i="6" s="1"/>
  <c r="C164" i="6" s="1"/>
  <c r="C165" i="6" s="1"/>
  <c r="C166" i="6" s="1"/>
  <c r="C167" i="6" s="1"/>
  <c r="C168" i="6" s="1"/>
  <c r="C169" i="6" s="1"/>
  <c r="C170" i="6" s="1"/>
  <c r="C171" i="6" s="1"/>
  <c r="C172" i="6" s="1"/>
  <c r="C173" i="6" s="1"/>
  <c r="C174" i="6" s="1"/>
  <c r="C175" i="6" s="1"/>
  <c r="C176" i="6" s="1"/>
  <c r="C177" i="6" s="1"/>
  <c r="C178" i="6" s="1"/>
  <c r="C179" i="6" s="1"/>
  <c r="C180" i="6" s="1"/>
  <c r="C181" i="6" s="1"/>
  <c r="C182" i="6" s="1"/>
  <c r="C183" i="6" s="1"/>
  <c r="C184" i="6" s="1"/>
  <c r="C185" i="6" s="1"/>
  <c r="C186" i="6" s="1"/>
  <c r="C187" i="6" s="1"/>
  <c r="C188" i="6" s="1"/>
  <c r="C189" i="6" s="1"/>
  <c r="C190" i="6" s="1"/>
  <c r="AI9" i="6"/>
  <c r="G9" i="6"/>
  <c r="D9" i="6"/>
  <c r="E9" i="6" s="1"/>
  <c r="C9" i="6"/>
  <c r="B9" i="6"/>
  <c r="B10" i="6" s="1"/>
  <c r="I11" i="5"/>
  <c r="I10" i="5"/>
  <c r="I9" i="5"/>
  <c r="C5" i="5"/>
  <c r="I18" i="5" s="1"/>
  <c r="G19" i="4"/>
  <c r="G18" i="4"/>
  <c r="AB9" i="4"/>
  <c r="G18" i="5" s="1"/>
  <c r="AB8" i="4"/>
  <c r="G17" i="5" s="1"/>
  <c r="AM7" i="4"/>
  <c r="AL7" i="4"/>
  <c r="Y7" i="4"/>
  <c r="F16" i="5" s="1"/>
  <c r="H5" i="4"/>
  <c r="B5" i="4"/>
  <c r="Y8" i="4" s="1"/>
  <c r="F17" i="5" s="1"/>
  <c r="G19" i="3"/>
  <c r="G18" i="3"/>
  <c r="AM7" i="3"/>
  <c r="AL7" i="3"/>
  <c r="AI7" i="3"/>
  <c r="X7" i="3"/>
  <c r="F15" i="5" s="1"/>
  <c r="H5" i="3"/>
  <c r="B5" i="3"/>
  <c r="V7" i="3" s="1"/>
  <c r="D15" i="5" s="1"/>
  <c r="G20" i="2"/>
  <c r="G19" i="2"/>
  <c r="G18" i="2"/>
  <c r="Y9" i="2"/>
  <c r="F14" i="5" s="1"/>
  <c r="AB8" i="2"/>
  <c r="G13" i="5" s="1"/>
  <c r="AN7" i="2"/>
  <c r="AM7" i="2"/>
  <c r="AL7" i="2"/>
  <c r="AI7" i="2"/>
  <c r="Y7" i="2"/>
  <c r="F12" i="5" s="1"/>
  <c r="E5" i="2"/>
  <c r="B5" i="2"/>
  <c r="W9" i="2" s="1"/>
  <c r="D14" i="5" s="1"/>
  <c r="AH61" i="1"/>
  <c r="AH57" i="1"/>
  <c r="AH52" i="1"/>
  <c r="AH48" i="1"/>
  <c r="AH43" i="1"/>
  <c r="AH42" i="1"/>
  <c r="AH41" i="1"/>
  <c r="AH40" i="1"/>
  <c r="AH39" i="1"/>
  <c r="AH38" i="1"/>
  <c r="AH35" i="1"/>
  <c r="AH30" i="1"/>
  <c r="AH26" i="1"/>
  <c r="G23" i="1"/>
  <c r="AL22" i="1"/>
  <c r="AK22" i="1"/>
  <c r="AJ22" i="1"/>
  <c r="AH22" i="1"/>
  <c r="AH63" i="1" s="1"/>
  <c r="G22" i="1"/>
  <c r="AJ21" i="1"/>
  <c r="AH21" i="1"/>
  <c r="AH60" i="1" s="1"/>
  <c r="G21" i="1"/>
  <c r="AL20" i="1"/>
  <c r="AK20" i="1"/>
  <c r="AJ20" i="1"/>
  <c r="AH20" i="1"/>
  <c r="AH56" i="1" s="1"/>
  <c r="G20" i="1"/>
  <c r="AL19" i="1"/>
  <c r="AJ19" i="1"/>
  <c r="AH19" i="1"/>
  <c r="AH51" i="1" s="1"/>
  <c r="G19" i="1"/>
  <c r="AL18" i="1"/>
  <c r="AK18" i="1"/>
  <c r="AJ18" i="1"/>
  <c r="AH18" i="1"/>
  <c r="AH50" i="1" s="1"/>
  <c r="G18" i="1"/>
  <c r="AL17" i="1"/>
  <c r="AJ17" i="1"/>
  <c r="AH17" i="1"/>
  <c r="AH47" i="1" s="1"/>
  <c r="G17" i="1"/>
  <c r="AM16" i="1"/>
  <c r="AL16" i="1"/>
  <c r="AK16" i="1"/>
  <c r="AJ16" i="1"/>
  <c r="AM15" i="1"/>
  <c r="AL15" i="1"/>
  <c r="AK15" i="1"/>
  <c r="AJ15" i="1"/>
  <c r="AK14" i="1"/>
  <c r="AH14" i="1"/>
  <c r="AJ14" i="1" s="1"/>
  <c r="AL13" i="1"/>
  <c r="AK13" i="1"/>
  <c r="AJ13" i="1"/>
  <c r="AH13" i="1"/>
  <c r="AH33" i="1" s="1"/>
  <c r="AL12" i="1"/>
  <c r="AJ12" i="1"/>
  <c r="AH12" i="1"/>
  <c r="AH29" i="1" s="1"/>
  <c r="AD12" i="1"/>
  <c r="H11" i="5" s="1"/>
  <c r="AB12" i="1"/>
  <c r="G11" i="5" s="1"/>
  <c r="AL11" i="1"/>
  <c r="AJ11" i="1"/>
  <c r="AH11" i="1"/>
  <c r="AH25" i="1" s="1"/>
  <c r="AD11" i="1"/>
  <c r="H10" i="5" s="1"/>
  <c r="AB11" i="1"/>
  <c r="G10" i="5" s="1"/>
  <c r="AD10" i="1"/>
  <c r="H9" i="5" s="1"/>
  <c r="AB10" i="1"/>
  <c r="G9" i="5" s="1"/>
  <c r="Y9" i="1"/>
  <c r="F11" i="5" s="1"/>
  <c r="W9" i="1"/>
  <c r="D11" i="5" s="1"/>
  <c r="Y8" i="1"/>
  <c r="F10" i="5" s="1"/>
  <c r="W8" i="1"/>
  <c r="D10" i="5" s="1"/>
  <c r="AN7" i="1"/>
  <c r="AN8" i="2" s="1"/>
  <c r="AM7" i="1"/>
  <c r="AN9" i="6" s="1"/>
  <c r="AL7" i="1"/>
  <c r="AK7" i="1"/>
  <c r="AK7" i="4" s="1"/>
  <c r="AJ7" i="1"/>
  <c r="AQ10" i="1" s="1"/>
  <c r="AQ11" i="1" s="1"/>
  <c r="AI7" i="1"/>
  <c r="AH7" i="1"/>
  <c r="AH7" i="4" s="1"/>
  <c r="Y9" i="4" s="1"/>
  <c r="F18" i="5" s="1"/>
  <c r="Y7" i="1"/>
  <c r="F9" i="5" s="1"/>
  <c r="AB6" i="1"/>
  <c r="G8" i="5" s="1"/>
  <c r="AQ14" i="1" l="1"/>
  <c r="AK9" i="6" s="1"/>
  <c r="AM9" i="6" s="1"/>
  <c r="AN15" i="2"/>
  <c r="AQ12" i="1"/>
  <c r="AQ15" i="1"/>
  <c r="AN12" i="2"/>
  <c r="AA10" i="6"/>
  <c r="Z10" i="6"/>
  <c r="AC10" i="6"/>
  <c r="B11" i="6"/>
  <c r="J10" i="5"/>
  <c r="K11" i="5"/>
  <c r="I13" i="5"/>
  <c r="J14" i="5"/>
  <c r="K15" i="5"/>
  <c r="I17" i="5"/>
  <c r="J18" i="5"/>
  <c r="AJ9" i="6"/>
  <c r="AI7" i="4"/>
  <c r="AP7" i="1"/>
  <c r="AK11" i="1"/>
  <c r="AK12" i="1"/>
  <c r="AM13" i="1"/>
  <c r="AL14" i="1"/>
  <c r="AQ16" i="1"/>
  <c r="AK17" i="1"/>
  <c r="AM18" i="1"/>
  <c r="AK19" i="1"/>
  <c r="AM20" i="1"/>
  <c r="AK21" i="1"/>
  <c r="AM22" i="1"/>
  <c r="AH27" i="1"/>
  <c r="AH31" i="1"/>
  <c r="AH36" i="1"/>
  <c r="AH45" i="1"/>
  <c r="AH49" i="1"/>
  <c r="AH53" i="1"/>
  <c r="AH58" i="1"/>
  <c r="AH62" i="1"/>
  <c r="H5" i="2"/>
  <c r="AB7" i="2"/>
  <c r="G12" i="5" s="1"/>
  <c r="AJ7" i="2"/>
  <c r="AD8" i="2"/>
  <c r="H13" i="5" s="1"/>
  <c r="AB9" i="2"/>
  <c r="G14" i="5" s="1"/>
  <c r="AN11" i="2"/>
  <c r="AN14" i="2"/>
  <c r="AN16" i="2"/>
  <c r="K5" i="3"/>
  <c r="AA7" i="3"/>
  <c r="G15" i="5" s="1"/>
  <c r="AJ7" i="3"/>
  <c r="AQ11" i="3" s="1"/>
  <c r="K5" i="4"/>
  <c r="AB7" i="4"/>
  <c r="G16" i="5" s="1"/>
  <c r="AJ7" i="4"/>
  <c r="AQ10" i="4" s="1"/>
  <c r="AD8" i="4"/>
  <c r="H17" i="5" s="1"/>
  <c r="AD9" i="4"/>
  <c r="H18" i="5" s="1"/>
  <c r="G5" i="5"/>
  <c r="J9" i="5"/>
  <c r="K10" i="5"/>
  <c r="I12" i="5"/>
  <c r="J13" i="5"/>
  <c r="K14" i="5"/>
  <c r="I16" i="5"/>
  <c r="J17" i="5"/>
  <c r="K18" i="5"/>
  <c r="E13" i="6"/>
  <c r="AM14" i="1"/>
  <c r="AL21" i="1"/>
  <c r="AH28" i="1"/>
  <c r="AH32" i="1"/>
  <c r="AH37" i="1"/>
  <c r="AH46" i="1"/>
  <c r="AH55" i="1"/>
  <c r="AH59" i="1"/>
  <c r="K5" i="2"/>
  <c r="AD7" i="2"/>
  <c r="H12" i="5" s="1"/>
  <c r="AK7" i="2"/>
  <c r="W8" i="2"/>
  <c r="D13" i="5" s="1"/>
  <c r="AD9" i="2"/>
  <c r="H14" i="5" s="1"/>
  <c r="T5" i="3"/>
  <c r="AN7" i="3" s="1"/>
  <c r="AN9" i="3" s="1"/>
  <c r="AC7" i="3"/>
  <c r="H15" i="5" s="1"/>
  <c r="AK7" i="3"/>
  <c r="T5" i="4"/>
  <c r="AN7" i="4" s="1"/>
  <c r="AN12" i="4" s="1"/>
  <c r="AD7" i="4"/>
  <c r="H16" i="5" s="1"/>
  <c r="W8" i="4"/>
  <c r="D17" i="5" s="1"/>
  <c r="AD10" i="6" s="1"/>
  <c r="W9" i="4"/>
  <c r="D18" i="5" s="1"/>
  <c r="J5" i="5"/>
  <c r="K9" i="5"/>
  <c r="J12" i="5"/>
  <c r="K13" i="5"/>
  <c r="I15" i="5"/>
  <c r="J16" i="5"/>
  <c r="K17" i="5"/>
  <c r="AL9" i="6"/>
  <c r="AM11" i="1"/>
  <c r="AM12" i="1"/>
  <c r="AM17" i="1"/>
  <c r="AM19" i="1"/>
  <c r="AM21" i="1"/>
  <c r="W7" i="2"/>
  <c r="D12" i="5" s="1"/>
  <c r="AH7" i="2"/>
  <c r="Y8" i="2"/>
  <c r="F13" i="5" s="1"/>
  <c r="AB10" i="6" s="1"/>
  <c r="AN10" i="2"/>
  <c r="E5" i="3"/>
  <c r="AH7" i="3"/>
  <c r="E5" i="4"/>
  <c r="W7" i="4"/>
  <c r="D16" i="5" s="1"/>
  <c r="M5" i="5"/>
  <c r="J11" i="5"/>
  <c r="K12" i="5"/>
  <c r="I14" i="5"/>
  <c r="J15" i="5"/>
  <c r="K16" i="5"/>
  <c r="E15" i="6"/>
  <c r="E19" i="6"/>
  <c r="E23" i="6"/>
  <c r="E27" i="6"/>
  <c r="E31" i="6"/>
  <c r="E35" i="6"/>
  <c r="E43" i="6"/>
  <c r="E47" i="6"/>
  <c r="E59" i="6"/>
  <c r="E18" i="6"/>
  <c r="E22" i="6"/>
  <c r="E26" i="6"/>
  <c r="E30" i="6"/>
  <c r="E34" i="6"/>
  <c r="E38" i="6"/>
  <c r="E42" i="6"/>
  <c r="E46" i="6"/>
  <c r="E50" i="6"/>
  <c r="E54" i="6"/>
  <c r="E58" i="6"/>
  <c r="E61" i="6"/>
  <c r="E65" i="6"/>
  <c r="E64" i="6"/>
  <c r="E68" i="6"/>
  <c r="E83" i="6"/>
  <c r="E86" i="6"/>
  <c r="E90" i="6"/>
  <c r="E94" i="6"/>
  <c r="E98" i="6"/>
  <c r="E102" i="6"/>
  <c r="E122" i="6"/>
  <c r="E109" i="6"/>
  <c r="E113" i="6"/>
  <c r="E131" i="6"/>
  <c r="E135" i="6"/>
  <c r="E139" i="6"/>
  <c r="E138" i="6"/>
  <c r="E142" i="6"/>
  <c r="E152" i="6"/>
  <c r="E154" i="6"/>
  <c r="E158" i="6"/>
  <c r="E161" i="6"/>
  <c r="E163" i="6"/>
  <c r="E167" i="6"/>
  <c r="E171" i="6"/>
  <c r="E176" i="6"/>
  <c r="E174" i="6"/>
  <c r="E172" i="6"/>
  <c r="E184" i="6"/>
  <c r="E180" i="6"/>
  <c r="E188" i="6"/>
  <c r="E190" i="6"/>
  <c r="AN11" i="4" l="1"/>
  <c r="B12" i="6"/>
  <c r="AB11" i="6"/>
  <c r="AA11" i="6"/>
  <c r="AD11" i="6"/>
  <c r="Z11" i="6"/>
  <c r="AC11" i="6"/>
  <c r="AQ10" i="2"/>
  <c r="AN14" i="4"/>
  <c r="AN16" i="4"/>
  <c r="AN15" i="4"/>
  <c r="AQ12" i="4"/>
  <c r="AE10" i="6"/>
  <c r="AN10" i="4"/>
  <c r="AN10" i="6" l="1"/>
  <c r="AL10" i="6" s="1"/>
  <c r="AM10" i="6" s="1"/>
  <c r="AJ10" i="6"/>
  <c r="M10" i="6"/>
  <c r="AK10" i="6"/>
  <c r="AF10" i="6"/>
  <c r="AE11" i="6"/>
  <c r="AC12" i="6"/>
  <c r="B13" i="6"/>
  <c r="AB12" i="6"/>
  <c r="AA12" i="6"/>
  <c r="AD12" i="6"/>
  <c r="Z12" i="6"/>
  <c r="AQ11" i="2"/>
  <c r="AQ14" i="2"/>
  <c r="AQ12" i="2" l="1"/>
  <c r="AQ16" i="2" s="1"/>
  <c r="AQ15" i="2"/>
  <c r="AK11" i="6"/>
  <c r="AF11" i="6"/>
  <c r="AN11" i="6"/>
  <c r="AL11" i="6" s="1"/>
  <c r="AM11" i="6" s="1"/>
  <c r="AJ11" i="6"/>
  <c r="N11" i="6"/>
  <c r="U11" i="6"/>
  <c r="M11" i="6"/>
  <c r="T11" i="6"/>
  <c r="P11" i="6"/>
  <c r="AD13" i="6"/>
  <c r="Z13" i="6"/>
  <c r="AC13" i="6"/>
  <c r="B14" i="6"/>
  <c r="AB13" i="6"/>
  <c r="AA13" i="6"/>
  <c r="AE12" i="6"/>
  <c r="O11" i="6" s="1"/>
  <c r="N10" i="6"/>
  <c r="O10" i="6" s="1"/>
  <c r="P10" i="6" s="1"/>
  <c r="Q10" i="6" s="1"/>
  <c r="R10" i="6" s="1"/>
  <c r="S10" i="6" s="1"/>
  <c r="T10" i="6" s="1"/>
  <c r="U10" i="6" s="1"/>
  <c r="V10" i="6" s="1"/>
  <c r="X10" i="6" l="1"/>
  <c r="AE13" i="6"/>
  <c r="R11" i="6"/>
  <c r="X11" i="6" s="1"/>
  <c r="B15" i="6"/>
  <c r="AA14" i="6"/>
  <c r="AD14" i="6"/>
  <c r="Z14" i="6"/>
  <c r="AE14" i="6" s="1"/>
  <c r="AC14" i="6"/>
  <c r="AB14" i="6"/>
  <c r="T12" i="6"/>
  <c r="P12" i="6"/>
  <c r="AK12" i="6"/>
  <c r="AF12" i="6"/>
  <c r="S12" i="6"/>
  <c r="O12" i="6"/>
  <c r="AN12" i="6"/>
  <c r="AL12" i="6" s="1"/>
  <c r="AM12" i="6" s="1"/>
  <c r="AJ12" i="6"/>
  <c r="V12" i="6"/>
  <c r="R12" i="6"/>
  <c r="N12" i="6"/>
  <c r="U12" i="6"/>
  <c r="Q12" i="6"/>
  <c r="M12" i="6"/>
  <c r="Q11" i="6"/>
  <c r="V11" i="6"/>
  <c r="S11" i="6"/>
  <c r="U13" i="6" l="1"/>
  <c r="Q13" i="6"/>
  <c r="M13" i="6"/>
  <c r="X13" i="6" s="1"/>
  <c r="T13" i="6"/>
  <c r="P13" i="6"/>
  <c r="AK13" i="6"/>
  <c r="AF13" i="6"/>
  <c r="S13" i="6"/>
  <c r="O13" i="6"/>
  <c r="AN13" i="6"/>
  <c r="AL13" i="6" s="1"/>
  <c r="AM13" i="6" s="1"/>
  <c r="AJ13" i="6"/>
  <c r="V13" i="6"/>
  <c r="R13" i="6"/>
  <c r="N13" i="6"/>
  <c r="AK14" i="6"/>
  <c r="AN14" i="6"/>
  <c r="AL14" i="6" s="1"/>
  <c r="AM14" i="6" s="1"/>
  <c r="AJ14" i="6"/>
  <c r="M14" i="6"/>
  <c r="AF14" i="6"/>
  <c r="X12" i="6"/>
  <c r="AA15" i="6"/>
  <c r="AD15" i="6"/>
  <c r="Z15" i="6"/>
  <c r="AC15" i="6"/>
  <c r="B16" i="6"/>
  <c r="AB15" i="6"/>
  <c r="Y10" i="6"/>
  <c r="AH10" i="6" s="1"/>
  <c r="AI11" i="6" s="1"/>
  <c r="B17" i="6" l="1"/>
  <c r="AB16" i="6"/>
  <c r="AA16" i="6"/>
  <c r="AD16" i="6"/>
  <c r="Z16" i="6"/>
  <c r="AC16" i="6"/>
  <c r="Y12" i="6"/>
  <c r="AH12" i="6" s="1"/>
  <c r="AE15" i="6"/>
  <c r="Y11" i="6"/>
  <c r="AH11" i="6" s="1"/>
  <c r="AI12" i="6" s="1"/>
  <c r="AN15" i="6" l="1"/>
  <c r="AL15" i="6" s="1"/>
  <c r="AM15" i="6" s="1"/>
  <c r="AJ15" i="6"/>
  <c r="V15" i="6"/>
  <c r="R15" i="6"/>
  <c r="Q15" i="6"/>
  <c r="M15" i="6"/>
  <c r="AK15" i="6"/>
  <c r="AF15" i="6"/>
  <c r="N14" i="6"/>
  <c r="T14" i="6"/>
  <c r="O14" i="6"/>
  <c r="U14" i="6"/>
  <c r="P14" i="6"/>
  <c r="V14" i="6"/>
  <c r="Q14" i="6"/>
  <c r="R14" i="6"/>
  <c r="S14" i="6"/>
  <c r="AI13" i="6"/>
  <c r="AE16" i="6"/>
  <c r="U15" i="6" s="1"/>
  <c r="AC17" i="6"/>
  <c r="B18" i="6"/>
  <c r="AB17" i="6"/>
  <c r="AA17" i="6"/>
  <c r="AD17" i="6"/>
  <c r="Z17" i="6"/>
  <c r="AE17" i="6" s="1"/>
  <c r="AK17" i="6" l="1"/>
  <c r="AF17" i="6"/>
  <c r="AN17" i="6"/>
  <c r="AL17" i="6" s="1"/>
  <c r="AM17" i="6" s="1"/>
  <c r="AJ17" i="6"/>
  <c r="M17" i="6"/>
  <c r="O15" i="6"/>
  <c r="P15" i="6"/>
  <c r="AD18" i="6"/>
  <c r="Z18" i="6"/>
  <c r="AC18" i="6"/>
  <c r="B19" i="6"/>
  <c r="AB18" i="6"/>
  <c r="AA18" i="6"/>
  <c r="X14" i="6"/>
  <c r="AK16" i="6"/>
  <c r="AF16" i="6"/>
  <c r="S16" i="6"/>
  <c r="O16" i="6"/>
  <c r="AN16" i="6"/>
  <c r="AL16" i="6" s="1"/>
  <c r="AM16" i="6" s="1"/>
  <c r="AJ16" i="6"/>
  <c r="V16" i="6"/>
  <c r="R16" i="6"/>
  <c r="N16" i="6"/>
  <c r="U16" i="6"/>
  <c r="Q16" i="6"/>
  <c r="M16" i="6"/>
  <c r="T16" i="6"/>
  <c r="P16" i="6"/>
  <c r="S15" i="6"/>
  <c r="X15" i="6" s="1"/>
  <c r="T15" i="6"/>
  <c r="N15" i="6"/>
  <c r="AE18" i="6" l="1"/>
  <c r="X16" i="6"/>
  <c r="Y14" i="6"/>
  <c r="AH14" i="6" s="1"/>
  <c r="Y13" i="6"/>
  <c r="AH13" i="6" s="1"/>
  <c r="AI14" i="6" s="1"/>
  <c r="AA19" i="6"/>
  <c r="AD19" i="6"/>
  <c r="Z19" i="6"/>
  <c r="AC19" i="6"/>
  <c r="B20" i="6"/>
  <c r="AB19" i="6"/>
  <c r="M18" i="6" l="1"/>
  <c r="AK18" i="6"/>
  <c r="AF18" i="6"/>
  <c r="AN18" i="6"/>
  <c r="AL18" i="6" s="1"/>
  <c r="AM18" i="6" s="1"/>
  <c r="AJ18" i="6"/>
  <c r="T17" i="6"/>
  <c r="S17" i="6"/>
  <c r="V17" i="6"/>
  <c r="Q17" i="6"/>
  <c r="P17" i="6"/>
  <c r="O17" i="6"/>
  <c r="R17" i="6"/>
  <c r="N17" i="6"/>
  <c r="U17" i="6"/>
  <c r="B21" i="6"/>
  <c r="AB20" i="6"/>
  <c r="AA20" i="6"/>
  <c r="AD20" i="6"/>
  <c r="Z20" i="6"/>
  <c r="AE20" i="6" s="1"/>
  <c r="AC20" i="6"/>
  <c r="AE19" i="6"/>
  <c r="AI15" i="6"/>
  <c r="Y15" i="6"/>
  <c r="AH15" i="6" s="1"/>
  <c r="AI16" i="6" s="1"/>
  <c r="AN19" i="6" l="1"/>
  <c r="AL19" i="6" s="1"/>
  <c r="AM19" i="6" s="1"/>
  <c r="AJ19" i="6"/>
  <c r="V19" i="6"/>
  <c r="R19" i="6"/>
  <c r="N19" i="6"/>
  <c r="U19" i="6"/>
  <c r="Q19" i="6"/>
  <c r="M19" i="6"/>
  <c r="X19" i="6" s="1"/>
  <c r="T19" i="6"/>
  <c r="P19" i="6"/>
  <c r="AK19" i="6"/>
  <c r="AF19" i="6"/>
  <c r="S19" i="6"/>
  <c r="O19" i="6"/>
  <c r="AC21" i="6"/>
  <c r="B22" i="6"/>
  <c r="AB21" i="6"/>
  <c r="AA21" i="6"/>
  <c r="AD21" i="6"/>
  <c r="Z21" i="6"/>
  <c r="S18" i="6"/>
  <c r="Q18" i="6"/>
  <c r="AK20" i="6"/>
  <c r="AF20" i="6"/>
  <c r="AN20" i="6"/>
  <c r="AL20" i="6" s="1"/>
  <c r="AM20" i="6" s="1"/>
  <c r="AJ20" i="6"/>
  <c r="M20" i="6"/>
  <c r="V18" i="6"/>
  <c r="T18" i="6"/>
  <c r="X17" i="6"/>
  <c r="N18" i="6"/>
  <c r="R18" i="6"/>
  <c r="O18" i="6"/>
  <c r="X18" i="6" s="1"/>
  <c r="Y18" i="6" s="1"/>
  <c r="AH18" i="6" s="1"/>
  <c r="P18" i="6"/>
  <c r="U18" i="6"/>
  <c r="Y17" i="6" l="1"/>
  <c r="AH17" i="6" s="1"/>
  <c r="AI18" i="6" s="1"/>
  <c r="AI19" i="6" s="1"/>
  <c r="Y16" i="6"/>
  <c r="AH16" i="6" s="1"/>
  <c r="AI17" i="6" s="1"/>
  <c r="AE21" i="6"/>
  <c r="AD22" i="6"/>
  <c r="Z22" i="6"/>
  <c r="AC22" i="6"/>
  <c r="B23" i="6"/>
  <c r="AB22" i="6"/>
  <c r="AA22" i="6"/>
  <c r="AE22" i="6" l="1"/>
  <c r="AA23" i="6"/>
  <c r="AD23" i="6"/>
  <c r="Z23" i="6"/>
  <c r="AC23" i="6"/>
  <c r="B24" i="6"/>
  <c r="AB23" i="6"/>
  <c r="T21" i="6"/>
  <c r="P21" i="6"/>
  <c r="AK21" i="6"/>
  <c r="AF21" i="6"/>
  <c r="S21" i="6"/>
  <c r="O21" i="6"/>
  <c r="AN21" i="6"/>
  <c r="AL21" i="6" s="1"/>
  <c r="AM21" i="6" s="1"/>
  <c r="AJ21" i="6"/>
  <c r="V21" i="6"/>
  <c r="R21" i="6"/>
  <c r="N21" i="6"/>
  <c r="U21" i="6"/>
  <c r="Q21" i="6"/>
  <c r="M21" i="6"/>
  <c r="N20" i="6"/>
  <c r="T20" i="6"/>
  <c r="V20" i="6"/>
  <c r="R20" i="6"/>
  <c r="U20" i="6"/>
  <c r="P20" i="6"/>
  <c r="S20" i="6"/>
  <c r="Q20" i="6"/>
  <c r="O20" i="6"/>
  <c r="X20" i="6" l="1"/>
  <c r="B25" i="6"/>
  <c r="AB24" i="6"/>
  <c r="AA24" i="6"/>
  <c r="AD24" i="6"/>
  <c r="Z24" i="6"/>
  <c r="AC24" i="6"/>
  <c r="X21" i="6"/>
  <c r="AE23" i="6"/>
  <c r="U22" i="6"/>
  <c r="Q22" i="6"/>
  <c r="M22" i="6"/>
  <c r="T22" i="6"/>
  <c r="P22" i="6"/>
  <c r="AK22" i="6"/>
  <c r="AF22" i="6"/>
  <c r="S22" i="6"/>
  <c r="O22" i="6"/>
  <c r="AN22" i="6"/>
  <c r="AL22" i="6" s="1"/>
  <c r="AM22" i="6" s="1"/>
  <c r="AJ22" i="6"/>
  <c r="V22" i="6"/>
  <c r="R22" i="6"/>
  <c r="N22" i="6"/>
  <c r="AN23" i="6" l="1"/>
  <c r="AL23" i="6" s="1"/>
  <c r="AM23" i="6" s="1"/>
  <c r="AJ23" i="6"/>
  <c r="M23" i="6"/>
  <c r="AK23" i="6"/>
  <c r="AF23" i="6"/>
  <c r="AE24" i="6"/>
  <c r="AC25" i="6"/>
  <c r="B26" i="6"/>
  <c r="AB25" i="6"/>
  <c r="AA25" i="6"/>
  <c r="AD25" i="6"/>
  <c r="Z25" i="6"/>
  <c r="X22" i="6"/>
  <c r="Y20" i="6"/>
  <c r="AH20" i="6" s="1"/>
  <c r="Y19" i="6"/>
  <c r="AH19" i="6" s="1"/>
  <c r="AI20" i="6" s="1"/>
  <c r="AK24" i="6" l="1"/>
  <c r="AF24" i="6"/>
  <c r="AN24" i="6"/>
  <c r="AL24" i="6" s="1"/>
  <c r="AM24" i="6" s="1"/>
  <c r="AJ24" i="6"/>
  <c r="U24" i="6"/>
  <c r="M24" i="6"/>
  <c r="P24" i="6"/>
  <c r="Q23" i="6"/>
  <c r="V23" i="6"/>
  <c r="AE25" i="6"/>
  <c r="AD26" i="6"/>
  <c r="Z26" i="6"/>
  <c r="AC26" i="6"/>
  <c r="B27" i="6"/>
  <c r="AB26" i="6"/>
  <c r="AA26" i="6"/>
  <c r="O23" i="6"/>
  <c r="P23" i="6"/>
  <c r="X23" i="6" s="1"/>
  <c r="U23" i="6"/>
  <c r="AI21" i="6"/>
  <c r="S23" i="6"/>
  <c r="T23" i="6"/>
  <c r="N23" i="6"/>
  <c r="Y21" i="6"/>
  <c r="AH21" i="6" s="1"/>
  <c r="AI22" i="6" s="1"/>
  <c r="R23" i="6"/>
  <c r="Y22" i="6" l="1"/>
  <c r="AH22" i="6" s="1"/>
  <c r="AI23" i="6" s="1"/>
  <c r="AA27" i="6"/>
  <c r="AD27" i="6"/>
  <c r="Z27" i="6"/>
  <c r="AC27" i="6"/>
  <c r="B28" i="6"/>
  <c r="AB27" i="6"/>
  <c r="P25" i="6"/>
  <c r="AK25" i="6"/>
  <c r="AF25" i="6"/>
  <c r="O25" i="6"/>
  <c r="AN25" i="6"/>
  <c r="AL25" i="6" s="1"/>
  <c r="AM25" i="6" s="1"/>
  <c r="AJ25" i="6"/>
  <c r="R25" i="6"/>
  <c r="N25" i="6"/>
  <c r="M25" i="6"/>
  <c r="T24" i="6"/>
  <c r="N24" i="6"/>
  <c r="X24" i="6" s="1"/>
  <c r="R24" i="6"/>
  <c r="O24" i="6"/>
  <c r="AE26" i="6"/>
  <c r="T25" i="6" s="1"/>
  <c r="Q24" i="6"/>
  <c r="V24" i="6"/>
  <c r="S24" i="6"/>
  <c r="Y23" i="6" l="1"/>
  <c r="AH23" i="6" s="1"/>
  <c r="AI24" i="6" s="1"/>
  <c r="B29" i="6"/>
  <c r="AB28" i="6"/>
  <c r="AA28" i="6"/>
  <c r="AD28" i="6"/>
  <c r="Z28" i="6"/>
  <c r="AC28" i="6"/>
  <c r="Q25" i="6"/>
  <c r="X25" i="6" s="1"/>
  <c r="V25" i="6"/>
  <c r="S25" i="6"/>
  <c r="Q26" i="6"/>
  <c r="M26" i="6"/>
  <c r="AK26" i="6"/>
  <c r="AF26" i="6"/>
  <c r="O26" i="6"/>
  <c r="AN26" i="6"/>
  <c r="AL26" i="6" s="1"/>
  <c r="AM26" i="6" s="1"/>
  <c r="AJ26" i="6"/>
  <c r="R26" i="6"/>
  <c r="N26" i="6"/>
  <c r="U25" i="6"/>
  <c r="AE27" i="6"/>
  <c r="U26" i="6" s="1"/>
  <c r="Y24" i="6" l="1"/>
  <c r="AH24" i="6" s="1"/>
  <c r="AI25" i="6" s="1"/>
  <c r="AC29" i="6"/>
  <c r="B30" i="6"/>
  <c r="AB29" i="6"/>
  <c r="AA29" i="6"/>
  <c r="AD29" i="6"/>
  <c r="Z29" i="6"/>
  <c r="P26" i="6"/>
  <c r="X26" i="6" s="1"/>
  <c r="AE28" i="6"/>
  <c r="U27" i="6" s="1"/>
  <c r="AN27" i="6"/>
  <c r="AL27" i="6" s="1"/>
  <c r="AM27" i="6" s="1"/>
  <c r="AJ27" i="6"/>
  <c r="R27" i="6"/>
  <c r="M27" i="6"/>
  <c r="AK27" i="6"/>
  <c r="AF27" i="6"/>
  <c r="V26" i="6"/>
  <c r="S26" i="6"/>
  <c r="T26" i="6"/>
  <c r="Y25" i="6" l="1"/>
  <c r="AH25" i="6" s="1"/>
  <c r="AI26" i="6" s="1"/>
  <c r="Q27" i="6"/>
  <c r="V27" i="6"/>
  <c r="O27" i="6"/>
  <c r="P27" i="6"/>
  <c r="AE29" i="6"/>
  <c r="AD30" i="6"/>
  <c r="Z30" i="6"/>
  <c r="AC30" i="6"/>
  <c r="B31" i="6"/>
  <c r="AB30" i="6"/>
  <c r="AA30" i="6"/>
  <c r="AK28" i="6"/>
  <c r="AF28" i="6"/>
  <c r="O28" i="6"/>
  <c r="AN28" i="6"/>
  <c r="AL28" i="6" s="1"/>
  <c r="AM28" i="6" s="1"/>
  <c r="AJ28" i="6"/>
  <c r="R28" i="6"/>
  <c r="N28" i="6"/>
  <c r="U28" i="6"/>
  <c r="M28" i="6"/>
  <c r="T28" i="6"/>
  <c r="P28" i="6"/>
  <c r="S27" i="6"/>
  <c r="T27" i="6"/>
  <c r="N27" i="6"/>
  <c r="X27" i="6" s="1"/>
  <c r="Y26" i="6" l="1"/>
  <c r="AH26" i="6" s="1"/>
  <c r="AI27" i="6" s="1"/>
  <c r="AA31" i="6"/>
  <c r="AD31" i="6"/>
  <c r="Z31" i="6"/>
  <c r="AC31" i="6"/>
  <c r="B32" i="6"/>
  <c r="AB31" i="6"/>
  <c r="AK29" i="6"/>
  <c r="AF29" i="6"/>
  <c r="AN29" i="6"/>
  <c r="AL29" i="6" s="1"/>
  <c r="AM29" i="6" s="1"/>
  <c r="AJ29" i="6"/>
  <c r="M29" i="6"/>
  <c r="Q28" i="6"/>
  <c r="X28" i="6" s="1"/>
  <c r="V28" i="6"/>
  <c r="S28" i="6"/>
  <c r="AE30" i="6"/>
  <c r="U29" i="6" s="1"/>
  <c r="Y27" i="6" l="1"/>
  <c r="AH27" i="6" s="1"/>
  <c r="AI28" i="6" s="1"/>
  <c r="O29" i="6"/>
  <c r="B33" i="6"/>
  <c r="AB32" i="6"/>
  <c r="AA32" i="6"/>
  <c r="AD32" i="6"/>
  <c r="Z32" i="6"/>
  <c r="AC32" i="6"/>
  <c r="V29" i="6"/>
  <c r="S29" i="6"/>
  <c r="T29" i="6"/>
  <c r="Q30" i="6"/>
  <c r="M30" i="6"/>
  <c r="AK30" i="6"/>
  <c r="AF30" i="6"/>
  <c r="AN30" i="6"/>
  <c r="AL30" i="6" s="1"/>
  <c r="AM30" i="6" s="1"/>
  <c r="AJ30" i="6"/>
  <c r="R30" i="6"/>
  <c r="N30" i="6"/>
  <c r="R29" i="6"/>
  <c r="P29" i="6"/>
  <c r="Q29" i="6"/>
  <c r="N29" i="6"/>
  <c r="X29" i="6" s="1"/>
  <c r="AE31" i="6"/>
  <c r="T30" i="6" s="1"/>
  <c r="Y28" i="6" l="1"/>
  <c r="AH28" i="6" s="1"/>
  <c r="AI29" i="6" s="1"/>
  <c r="O30" i="6"/>
  <c r="X30" i="6" s="1"/>
  <c r="P30" i="6"/>
  <c r="U30" i="6"/>
  <c r="V30" i="6"/>
  <c r="S30" i="6"/>
  <c r="AN31" i="6"/>
  <c r="AL31" i="6" s="1"/>
  <c r="AM31" i="6" s="1"/>
  <c r="AJ31" i="6"/>
  <c r="N31" i="6"/>
  <c r="M31" i="6"/>
  <c r="T31" i="6"/>
  <c r="AK31" i="6"/>
  <c r="AF31" i="6"/>
  <c r="S31" i="6"/>
  <c r="AE32" i="6"/>
  <c r="V31" i="6" s="1"/>
  <c r="AC33" i="6"/>
  <c r="B34" i="6"/>
  <c r="AB33" i="6"/>
  <c r="AA33" i="6"/>
  <c r="AD33" i="6"/>
  <c r="Z33" i="6"/>
  <c r="Y29" i="6" l="1"/>
  <c r="AH29" i="6" s="1"/>
  <c r="AI30" i="6" s="1"/>
  <c r="R31" i="6"/>
  <c r="AE33" i="6"/>
  <c r="AD34" i="6"/>
  <c r="Z34" i="6"/>
  <c r="AC34" i="6"/>
  <c r="B35" i="6"/>
  <c r="AB34" i="6"/>
  <c r="AA34" i="6"/>
  <c r="Q31" i="6"/>
  <c r="AK32" i="6"/>
  <c r="AF32" i="6"/>
  <c r="O32" i="6"/>
  <c r="AN32" i="6"/>
  <c r="AL32" i="6" s="1"/>
  <c r="AM32" i="6" s="1"/>
  <c r="AJ32" i="6"/>
  <c r="R32" i="6"/>
  <c r="M32" i="6"/>
  <c r="O31" i="6"/>
  <c r="X31" i="6" s="1"/>
  <c r="P31" i="6"/>
  <c r="U31" i="6"/>
  <c r="Y30" i="6" l="1"/>
  <c r="AH30" i="6" s="1"/>
  <c r="AI31" i="6" s="1"/>
  <c r="P33" i="6"/>
  <c r="AK33" i="6"/>
  <c r="AF33" i="6"/>
  <c r="O33" i="6"/>
  <c r="AN33" i="6"/>
  <c r="AL33" i="6" s="1"/>
  <c r="AM33" i="6" s="1"/>
  <c r="AJ33" i="6"/>
  <c r="R33" i="6"/>
  <c r="M33" i="6"/>
  <c r="V32" i="6"/>
  <c r="P32" i="6"/>
  <c r="AE34" i="6"/>
  <c r="Q32" i="6"/>
  <c r="S32" i="6"/>
  <c r="U32" i="6"/>
  <c r="T32" i="6"/>
  <c r="X32" i="6" s="1"/>
  <c r="N32" i="6"/>
  <c r="AA35" i="6"/>
  <c r="AD35" i="6"/>
  <c r="Z35" i="6"/>
  <c r="AE35" i="6" s="1"/>
  <c r="AC35" i="6"/>
  <c r="B36" i="6"/>
  <c r="AB35" i="6"/>
  <c r="Y31" i="6" l="1"/>
  <c r="AH31" i="6" s="1"/>
  <c r="AI32" i="6" s="1"/>
  <c r="AN35" i="6"/>
  <c r="AL35" i="6" s="1"/>
  <c r="AM35" i="6" s="1"/>
  <c r="AJ35" i="6"/>
  <c r="M35" i="6"/>
  <c r="AK35" i="6"/>
  <c r="AF35" i="6"/>
  <c r="U34" i="6"/>
  <c r="Q34" i="6"/>
  <c r="M34" i="6"/>
  <c r="X34" i="6" s="1"/>
  <c r="T34" i="6"/>
  <c r="P34" i="6"/>
  <c r="AK34" i="6"/>
  <c r="AF34" i="6"/>
  <c r="S34" i="6"/>
  <c r="O34" i="6"/>
  <c r="AN34" i="6"/>
  <c r="AL34" i="6" s="1"/>
  <c r="AM34" i="6" s="1"/>
  <c r="AJ34" i="6"/>
  <c r="V34" i="6"/>
  <c r="R34" i="6"/>
  <c r="N34" i="6"/>
  <c r="V33" i="6"/>
  <c r="T33" i="6"/>
  <c r="U33" i="6"/>
  <c r="B37" i="6"/>
  <c r="AB36" i="6"/>
  <c r="AA36" i="6"/>
  <c r="AD36" i="6"/>
  <c r="Z36" i="6"/>
  <c r="AC36" i="6"/>
  <c r="Q33" i="6"/>
  <c r="S33" i="6"/>
  <c r="N33" i="6"/>
  <c r="X33" i="6" s="1"/>
  <c r="Y33" i="6" l="1"/>
  <c r="AH33" i="6" s="1"/>
  <c r="Y32" i="6"/>
  <c r="AH32" i="6" s="1"/>
  <c r="AI33" i="6" s="1"/>
  <c r="AE36" i="6"/>
  <c r="AC37" i="6"/>
  <c r="B38" i="6"/>
  <c r="AB37" i="6"/>
  <c r="AA37" i="6"/>
  <c r="AD37" i="6"/>
  <c r="Z37" i="6"/>
  <c r="AE37" i="6" l="1"/>
  <c r="AK36" i="6"/>
  <c r="AF36" i="6"/>
  <c r="S36" i="6"/>
  <c r="O36" i="6"/>
  <c r="AN36" i="6"/>
  <c r="AL36" i="6" s="1"/>
  <c r="AM36" i="6" s="1"/>
  <c r="AJ36" i="6"/>
  <c r="V36" i="6"/>
  <c r="R36" i="6"/>
  <c r="N36" i="6"/>
  <c r="U36" i="6"/>
  <c r="Q36" i="6"/>
  <c r="M36" i="6"/>
  <c r="T36" i="6"/>
  <c r="P36" i="6"/>
  <c r="V35" i="6"/>
  <c r="Q35" i="6"/>
  <c r="R35" i="6"/>
  <c r="N35" i="6"/>
  <c r="T35" i="6"/>
  <c r="S35" i="6"/>
  <c r="U35" i="6"/>
  <c r="P35" i="6"/>
  <c r="O35" i="6"/>
  <c r="AD38" i="6"/>
  <c r="Z38" i="6"/>
  <c r="AC38" i="6"/>
  <c r="B39" i="6"/>
  <c r="AB38" i="6"/>
  <c r="AA38" i="6"/>
  <c r="AI34" i="6"/>
  <c r="X35" i="6" l="1"/>
  <c r="AE38" i="6"/>
  <c r="AA39" i="6"/>
  <c r="AD39" i="6"/>
  <c r="Z39" i="6"/>
  <c r="AC39" i="6"/>
  <c r="B40" i="6"/>
  <c r="AB39" i="6"/>
  <c r="X36" i="6"/>
  <c r="T37" i="6"/>
  <c r="P37" i="6"/>
  <c r="AK37" i="6"/>
  <c r="AF37" i="6"/>
  <c r="S37" i="6"/>
  <c r="O37" i="6"/>
  <c r="AN37" i="6"/>
  <c r="AL37" i="6" s="1"/>
  <c r="AM37" i="6" s="1"/>
  <c r="AJ37" i="6"/>
  <c r="V37" i="6"/>
  <c r="R37" i="6"/>
  <c r="N37" i="6"/>
  <c r="U37" i="6"/>
  <c r="Q37" i="6"/>
  <c r="M37" i="6"/>
  <c r="X37" i="6" s="1"/>
  <c r="B41" i="6" l="1"/>
  <c r="AB40" i="6"/>
  <c r="AA40" i="6"/>
  <c r="AD40" i="6"/>
  <c r="Z40" i="6"/>
  <c r="AC40" i="6"/>
  <c r="Y36" i="6"/>
  <c r="AH36" i="6" s="1"/>
  <c r="M38" i="6"/>
  <c r="AK38" i="6"/>
  <c r="AF38" i="6"/>
  <c r="AN38" i="6"/>
  <c r="AL38" i="6" s="1"/>
  <c r="AM38" i="6" s="1"/>
  <c r="AJ38" i="6"/>
  <c r="AE39" i="6"/>
  <c r="Y35" i="6"/>
  <c r="AH35" i="6" s="1"/>
  <c r="AI36" i="6" s="1"/>
  <c r="Y34" i="6"/>
  <c r="AH34" i="6" s="1"/>
  <c r="AI35" i="6" s="1"/>
  <c r="AN39" i="6" l="1"/>
  <c r="AL39" i="6" s="1"/>
  <c r="AM39" i="6" s="1"/>
  <c r="AJ39" i="6"/>
  <c r="V39" i="6"/>
  <c r="R39" i="6"/>
  <c r="Q39" i="6"/>
  <c r="M39" i="6"/>
  <c r="AK39" i="6"/>
  <c r="AF39" i="6"/>
  <c r="N38" i="6"/>
  <c r="X38" i="6" s="1"/>
  <c r="Q38" i="6"/>
  <c r="R38" i="6"/>
  <c r="O38" i="6"/>
  <c r="P38" i="6"/>
  <c r="U38" i="6"/>
  <c r="AE40" i="6"/>
  <c r="AC41" i="6"/>
  <c r="B42" i="6"/>
  <c r="AB41" i="6"/>
  <c r="AA41" i="6"/>
  <c r="AD41" i="6"/>
  <c r="Z41" i="6"/>
  <c r="V38" i="6"/>
  <c r="S38" i="6"/>
  <c r="T38" i="6"/>
  <c r="AI37" i="6"/>
  <c r="Y37" i="6" l="1"/>
  <c r="AH37" i="6" s="1"/>
  <c r="AI38" i="6" s="1"/>
  <c r="AK40" i="6"/>
  <c r="AF40" i="6"/>
  <c r="S40" i="6"/>
  <c r="O40" i="6"/>
  <c r="AN40" i="6"/>
  <c r="AL40" i="6" s="1"/>
  <c r="AM40" i="6" s="1"/>
  <c r="AJ40" i="6"/>
  <c r="V40" i="6"/>
  <c r="R40" i="6"/>
  <c r="N40" i="6"/>
  <c r="Q40" i="6"/>
  <c r="M40" i="6"/>
  <c r="T40" i="6"/>
  <c r="O39" i="6"/>
  <c r="P39" i="6"/>
  <c r="U39" i="6"/>
  <c r="AE41" i="6"/>
  <c r="AD42" i="6"/>
  <c r="Z42" i="6"/>
  <c r="AC42" i="6"/>
  <c r="B43" i="6"/>
  <c r="AB42" i="6"/>
  <c r="AA42" i="6"/>
  <c r="S39" i="6"/>
  <c r="T39" i="6"/>
  <c r="N39" i="6"/>
  <c r="X39" i="6" s="1"/>
  <c r="Y38" i="6" l="1"/>
  <c r="AH38" i="6" s="1"/>
  <c r="AI39" i="6" s="1"/>
  <c r="AE42" i="6"/>
  <c r="X40" i="6"/>
  <c r="AA43" i="6"/>
  <c r="AD43" i="6"/>
  <c r="Z43" i="6"/>
  <c r="AC43" i="6"/>
  <c r="B44" i="6"/>
  <c r="AB43" i="6"/>
  <c r="T41" i="6"/>
  <c r="AK41" i="6"/>
  <c r="AF41" i="6"/>
  <c r="S41" i="6"/>
  <c r="AN41" i="6"/>
  <c r="AL41" i="6" s="1"/>
  <c r="AM41" i="6" s="1"/>
  <c r="AJ41" i="6"/>
  <c r="V41" i="6"/>
  <c r="U41" i="6"/>
  <c r="Q41" i="6"/>
  <c r="M41" i="6"/>
  <c r="P40" i="6"/>
  <c r="U40" i="6"/>
  <c r="AE43" i="6" l="1"/>
  <c r="U42" i="6" s="1"/>
  <c r="M42" i="6"/>
  <c r="T42" i="6"/>
  <c r="AK42" i="6"/>
  <c r="AF42" i="6"/>
  <c r="S42" i="6"/>
  <c r="AN42" i="6"/>
  <c r="AL42" i="6" s="1"/>
  <c r="AM42" i="6" s="1"/>
  <c r="AJ42" i="6"/>
  <c r="V42" i="6"/>
  <c r="N41" i="6"/>
  <c r="B45" i="6"/>
  <c r="AB44" i="6"/>
  <c r="AA44" i="6"/>
  <c r="AD44" i="6"/>
  <c r="Z44" i="6"/>
  <c r="AE44" i="6" s="1"/>
  <c r="AC44" i="6"/>
  <c r="R41" i="6"/>
  <c r="X41" i="6" s="1"/>
  <c r="O41" i="6"/>
  <c r="P41" i="6"/>
  <c r="Y39" i="6"/>
  <c r="AH39" i="6" s="1"/>
  <c r="AI40" i="6" s="1"/>
  <c r="Y40" i="6" l="1"/>
  <c r="AH40" i="6" s="1"/>
  <c r="AI41" i="6" s="1"/>
  <c r="AK44" i="6"/>
  <c r="AF44" i="6"/>
  <c r="AN44" i="6"/>
  <c r="AL44" i="6" s="1"/>
  <c r="AM44" i="6" s="1"/>
  <c r="AJ44" i="6"/>
  <c r="M44" i="6"/>
  <c r="N42" i="6"/>
  <c r="X42" i="6" s="1"/>
  <c r="Q42" i="6"/>
  <c r="R42" i="6"/>
  <c r="O42" i="6"/>
  <c r="P42" i="6"/>
  <c r="AC45" i="6"/>
  <c r="B46" i="6"/>
  <c r="AB45" i="6"/>
  <c r="AA45" i="6"/>
  <c r="AD45" i="6"/>
  <c r="Z45" i="6"/>
  <c r="AN43" i="6"/>
  <c r="AL43" i="6" s="1"/>
  <c r="AM43" i="6" s="1"/>
  <c r="AJ43" i="6"/>
  <c r="V43" i="6"/>
  <c r="R43" i="6"/>
  <c r="N43" i="6"/>
  <c r="U43" i="6"/>
  <c r="Q43" i="6"/>
  <c r="M43" i="6"/>
  <c r="T43" i="6"/>
  <c r="P43" i="6"/>
  <c r="AK43" i="6"/>
  <c r="AF43" i="6"/>
  <c r="S43" i="6"/>
  <c r="O43" i="6"/>
  <c r="Y41" i="6" l="1"/>
  <c r="AH41" i="6" s="1"/>
  <c r="AI42" i="6" s="1"/>
  <c r="X43" i="6"/>
  <c r="AE45" i="6"/>
  <c r="AD46" i="6"/>
  <c r="Z46" i="6"/>
  <c r="AC46" i="6"/>
  <c r="B47" i="6"/>
  <c r="AB46" i="6"/>
  <c r="AA46" i="6"/>
  <c r="AE46" i="6" l="1"/>
  <c r="AA47" i="6"/>
  <c r="AD47" i="6"/>
  <c r="Z47" i="6"/>
  <c r="AC47" i="6"/>
  <c r="B48" i="6"/>
  <c r="AB47" i="6"/>
  <c r="T45" i="6"/>
  <c r="P45" i="6"/>
  <c r="AK45" i="6"/>
  <c r="AF45" i="6"/>
  <c r="S45" i="6"/>
  <c r="O45" i="6"/>
  <c r="AN45" i="6"/>
  <c r="AL45" i="6" s="1"/>
  <c r="AM45" i="6" s="1"/>
  <c r="AJ45" i="6"/>
  <c r="V45" i="6"/>
  <c r="R45" i="6"/>
  <c r="N45" i="6"/>
  <c r="Q45" i="6"/>
  <c r="M45" i="6"/>
  <c r="S44" i="6"/>
  <c r="V44" i="6"/>
  <c r="Q44" i="6"/>
  <c r="U44" i="6"/>
  <c r="P44" i="6"/>
  <c r="O44" i="6"/>
  <c r="R44" i="6"/>
  <c r="N44" i="6"/>
  <c r="T44" i="6"/>
  <c r="Y42" i="6"/>
  <c r="AH42" i="6" s="1"/>
  <c r="AI43" i="6" s="1"/>
  <c r="B49" i="6" l="1"/>
  <c r="AB48" i="6"/>
  <c r="AA48" i="6"/>
  <c r="AD48" i="6"/>
  <c r="Z48" i="6"/>
  <c r="AC48" i="6"/>
  <c r="X44" i="6"/>
  <c r="X45" i="6"/>
  <c r="U46" i="6"/>
  <c r="Q46" i="6"/>
  <c r="M46" i="6"/>
  <c r="P46" i="6"/>
  <c r="AK46" i="6"/>
  <c r="AF46" i="6"/>
  <c r="O46" i="6"/>
  <c r="AN46" i="6"/>
  <c r="AL46" i="6" s="1"/>
  <c r="AM46" i="6" s="1"/>
  <c r="AJ46" i="6"/>
  <c r="R46" i="6"/>
  <c r="N46" i="6"/>
  <c r="U45" i="6"/>
  <c r="AE47" i="6"/>
  <c r="AN47" i="6" l="1"/>
  <c r="AL47" i="6" s="1"/>
  <c r="AM47" i="6" s="1"/>
  <c r="AJ47" i="6"/>
  <c r="R47" i="6"/>
  <c r="M47" i="6"/>
  <c r="AK47" i="6"/>
  <c r="AF47" i="6"/>
  <c r="V46" i="6"/>
  <c r="S46" i="6"/>
  <c r="X46" i="6" s="1"/>
  <c r="T46" i="6"/>
  <c r="AE48" i="6"/>
  <c r="U47" i="6" s="1"/>
  <c r="AC49" i="6"/>
  <c r="B50" i="6"/>
  <c r="AB49" i="6"/>
  <c r="AA49" i="6"/>
  <c r="AD49" i="6"/>
  <c r="Z49" i="6"/>
  <c r="Y44" i="6"/>
  <c r="AH44" i="6" s="1"/>
  <c r="AI45" i="6" s="1"/>
  <c r="Y43" i="6"/>
  <c r="AH43" i="6" s="1"/>
  <c r="AI44" i="6" s="1"/>
  <c r="Y45" i="6" l="1"/>
  <c r="AH45" i="6" s="1"/>
  <c r="AI46" i="6" s="1"/>
  <c r="V47" i="6"/>
  <c r="AE49" i="6"/>
  <c r="AD50" i="6"/>
  <c r="Z50" i="6"/>
  <c r="AC50" i="6"/>
  <c r="B51" i="6"/>
  <c r="AB50" i="6"/>
  <c r="AA50" i="6"/>
  <c r="O47" i="6"/>
  <c r="P47" i="6"/>
  <c r="AK48" i="6"/>
  <c r="AF48" i="6"/>
  <c r="S48" i="6"/>
  <c r="O48" i="6"/>
  <c r="AN48" i="6"/>
  <c r="AL48" i="6" s="1"/>
  <c r="AM48" i="6" s="1"/>
  <c r="AJ48" i="6"/>
  <c r="V48" i="6"/>
  <c r="R48" i="6"/>
  <c r="N48" i="6"/>
  <c r="U48" i="6"/>
  <c r="Q48" i="6"/>
  <c r="M48" i="6"/>
  <c r="T48" i="6"/>
  <c r="P48" i="6"/>
  <c r="Q47" i="6"/>
  <c r="S47" i="6"/>
  <c r="T47" i="6"/>
  <c r="N47" i="6"/>
  <c r="X47" i="6" s="1"/>
  <c r="Y46" i="6" l="1"/>
  <c r="AH46" i="6" s="1"/>
  <c r="AI47" i="6" s="1"/>
  <c r="AE50" i="6"/>
  <c r="X48" i="6"/>
  <c r="AA51" i="6"/>
  <c r="AD51" i="6"/>
  <c r="Z51" i="6"/>
  <c r="AC51" i="6"/>
  <c r="B52" i="6"/>
  <c r="AB51" i="6"/>
  <c r="T49" i="6"/>
  <c r="AK49" i="6"/>
  <c r="AF49" i="6"/>
  <c r="S49" i="6"/>
  <c r="AN49" i="6"/>
  <c r="AL49" i="6" s="1"/>
  <c r="AM49" i="6" s="1"/>
  <c r="AJ49" i="6"/>
  <c r="V49" i="6"/>
  <c r="U49" i="6"/>
  <c r="Q49" i="6"/>
  <c r="M49" i="6"/>
  <c r="AE51" i="6" l="1"/>
  <c r="U50" i="6"/>
  <c r="Q50" i="6"/>
  <c r="M50" i="6"/>
  <c r="T50" i="6"/>
  <c r="P50" i="6"/>
  <c r="AK50" i="6"/>
  <c r="AF50" i="6"/>
  <c r="S50" i="6"/>
  <c r="O50" i="6"/>
  <c r="AN50" i="6"/>
  <c r="AL50" i="6" s="1"/>
  <c r="AM50" i="6" s="1"/>
  <c r="AJ50" i="6"/>
  <c r="V50" i="6"/>
  <c r="R50" i="6"/>
  <c r="N50" i="6"/>
  <c r="N49" i="6"/>
  <c r="B53" i="6"/>
  <c r="AB52" i="6"/>
  <c r="AA52" i="6"/>
  <c r="AD52" i="6"/>
  <c r="Z52" i="6"/>
  <c r="AC52" i="6"/>
  <c r="R49" i="6"/>
  <c r="O49" i="6"/>
  <c r="X49" i="6" s="1"/>
  <c r="P49" i="6"/>
  <c r="Y47" i="6"/>
  <c r="AH47" i="6" s="1"/>
  <c r="AI48" i="6" s="1"/>
  <c r="Y48" i="6" l="1"/>
  <c r="AH48" i="6" s="1"/>
  <c r="AI49" i="6" s="1"/>
  <c r="AE52" i="6"/>
  <c r="AC53" i="6"/>
  <c r="B54" i="6"/>
  <c r="AB53" i="6"/>
  <c r="AA53" i="6"/>
  <c r="AD53" i="6"/>
  <c r="Z53" i="6"/>
  <c r="AN51" i="6"/>
  <c r="AL51" i="6" s="1"/>
  <c r="AM51" i="6" s="1"/>
  <c r="AJ51" i="6"/>
  <c r="N51" i="6"/>
  <c r="U51" i="6"/>
  <c r="M51" i="6"/>
  <c r="T51" i="6"/>
  <c r="P51" i="6"/>
  <c r="AK51" i="6"/>
  <c r="AF51" i="6"/>
  <c r="S51" i="6"/>
  <c r="O51" i="6"/>
  <c r="X50" i="6"/>
  <c r="AK52" i="6" l="1"/>
  <c r="AF52" i="6"/>
  <c r="AN52" i="6"/>
  <c r="AL52" i="6" s="1"/>
  <c r="AM52" i="6" s="1"/>
  <c r="AJ52" i="6"/>
  <c r="N52" i="6"/>
  <c r="M52" i="6"/>
  <c r="T52" i="6"/>
  <c r="AE53" i="6"/>
  <c r="AD54" i="6"/>
  <c r="Z54" i="6"/>
  <c r="AC54" i="6"/>
  <c r="B55" i="6"/>
  <c r="AB54" i="6"/>
  <c r="AA54" i="6"/>
  <c r="R51" i="6"/>
  <c r="X51" i="6" s="1"/>
  <c r="Q51" i="6"/>
  <c r="V51" i="6"/>
  <c r="Y49" i="6"/>
  <c r="AH49" i="6" s="1"/>
  <c r="AI50" i="6" s="1"/>
  <c r="Y50" i="6" l="1"/>
  <c r="AH50" i="6" s="1"/>
  <c r="AI51" i="6" s="1"/>
  <c r="AK53" i="6"/>
  <c r="AF53" i="6"/>
  <c r="AN53" i="6"/>
  <c r="AL53" i="6" s="1"/>
  <c r="AM53" i="6" s="1"/>
  <c r="AJ53" i="6"/>
  <c r="M53" i="6"/>
  <c r="R52" i="6"/>
  <c r="O52" i="6"/>
  <c r="X52" i="6" s="1"/>
  <c r="Q52" i="6"/>
  <c r="V52" i="6"/>
  <c r="S52" i="6"/>
  <c r="AE54" i="6"/>
  <c r="P52" i="6"/>
  <c r="U52" i="6"/>
  <c r="AA55" i="6"/>
  <c r="AD55" i="6"/>
  <c r="Z55" i="6"/>
  <c r="AC55" i="6"/>
  <c r="B56" i="6"/>
  <c r="AB55" i="6"/>
  <c r="Y51" i="6" l="1"/>
  <c r="AH51" i="6" s="1"/>
  <c r="AI52" i="6" s="1"/>
  <c r="B57" i="6"/>
  <c r="AB56" i="6"/>
  <c r="AA56" i="6"/>
  <c r="AD56" i="6"/>
  <c r="Z56" i="6"/>
  <c r="AC56" i="6"/>
  <c r="M54" i="6"/>
  <c r="AK54" i="6"/>
  <c r="AF54" i="6"/>
  <c r="AN54" i="6"/>
  <c r="AL54" i="6" s="1"/>
  <c r="AM54" i="6" s="1"/>
  <c r="AJ54" i="6"/>
  <c r="Q53" i="6"/>
  <c r="S53" i="6"/>
  <c r="U53" i="6"/>
  <c r="N53" i="6"/>
  <c r="X53" i="6" s="1"/>
  <c r="AE55" i="6"/>
  <c r="Q54" i="6" s="1"/>
  <c r="R53" i="6"/>
  <c r="O53" i="6"/>
  <c r="P53" i="6"/>
  <c r="V53" i="6"/>
  <c r="T53" i="6"/>
  <c r="Y52" i="6" l="1"/>
  <c r="AH52" i="6" s="1"/>
  <c r="AI53" i="6" s="1"/>
  <c r="AN55" i="6"/>
  <c r="AL55" i="6" s="1"/>
  <c r="AM55" i="6" s="1"/>
  <c r="AJ55" i="6"/>
  <c r="U55" i="6"/>
  <c r="M55" i="6"/>
  <c r="P55" i="6"/>
  <c r="AK55" i="6"/>
  <c r="AF55" i="6"/>
  <c r="O55" i="6"/>
  <c r="N54" i="6"/>
  <c r="X54" i="6" s="1"/>
  <c r="AE56" i="6"/>
  <c r="AC57" i="6"/>
  <c r="B58" i="6"/>
  <c r="AB57" i="6"/>
  <c r="AA57" i="6"/>
  <c r="AD57" i="6"/>
  <c r="Z57" i="6"/>
  <c r="R54" i="6"/>
  <c r="O54" i="6"/>
  <c r="P54" i="6"/>
  <c r="U54" i="6"/>
  <c r="V54" i="6"/>
  <c r="S54" i="6"/>
  <c r="T54" i="6"/>
  <c r="Y53" i="6" l="1"/>
  <c r="AH53" i="6" s="1"/>
  <c r="AI54" i="6" s="1"/>
  <c r="AK56" i="6"/>
  <c r="AF56" i="6"/>
  <c r="O56" i="6"/>
  <c r="AN56" i="6"/>
  <c r="AL56" i="6" s="1"/>
  <c r="AM56" i="6" s="1"/>
  <c r="AJ56" i="6"/>
  <c r="R56" i="6"/>
  <c r="M56" i="6"/>
  <c r="S55" i="6"/>
  <c r="T55" i="6"/>
  <c r="N55" i="6"/>
  <c r="AE57" i="6"/>
  <c r="AD58" i="6"/>
  <c r="Z58" i="6"/>
  <c r="AC58" i="6"/>
  <c r="B59" i="6"/>
  <c r="AB58" i="6"/>
  <c r="AA58" i="6"/>
  <c r="R55" i="6"/>
  <c r="Q55" i="6"/>
  <c r="X55" i="6" s="1"/>
  <c r="V55" i="6"/>
  <c r="Y54" i="6" l="1"/>
  <c r="AH54" i="6" s="1"/>
  <c r="AI55" i="6" s="1"/>
  <c r="AE58" i="6"/>
  <c r="AA59" i="6"/>
  <c r="AD59" i="6"/>
  <c r="Z59" i="6"/>
  <c r="AC59" i="6"/>
  <c r="B60" i="6"/>
  <c r="AB59" i="6"/>
  <c r="T57" i="6"/>
  <c r="P57" i="6"/>
  <c r="AK57" i="6"/>
  <c r="AF57" i="6"/>
  <c r="S57" i="6"/>
  <c r="O57" i="6"/>
  <c r="AN57" i="6"/>
  <c r="AL57" i="6" s="1"/>
  <c r="AM57" i="6" s="1"/>
  <c r="AJ57" i="6"/>
  <c r="V57" i="6"/>
  <c r="R57" i="6"/>
  <c r="Q57" i="6"/>
  <c r="M57" i="6"/>
  <c r="P56" i="6"/>
  <c r="U56" i="6"/>
  <c r="T56" i="6"/>
  <c r="N56" i="6"/>
  <c r="X56" i="6" s="1"/>
  <c r="Q56" i="6"/>
  <c r="V56" i="6"/>
  <c r="S56" i="6"/>
  <c r="Y55" i="6" l="1"/>
  <c r="AH55" i="6" s="1"/>
  <c r="AI56" i="6" s="1"/>
  <c r="AE59" i="6"/>
  <c r="M58" i="6"/>
  <c r="T58" i="6"/>
  <c r="AK58" i="6"/>
  <c r="AF58" i="6"/>
  <c r="S58" i="6"/>
  <c r="AN58" i="6"/>
  <c r="AL58" i="6" s="1"/>
  <c r="AM58" i="6" s="1"/>
  <c r="AJ58" i="6"/>
  <c r="V58" i="6"/>
  <c r="U57" i="6"/>
  <c r="N57" i="6"/>
  <c r="X57" i="6" s="1"/>
  <c r="B61" i="6"/>
  <c r="AB60" i="6"/>
  <c r="AA60" i="6"/>
  <c r="AD60" i="6"/>
  <c r="Z60" i="6"/>
  <c r="AC60" i="6"/>
  <c r="Y56" i="6" l="1"/>
  <c r="AH56" i="6" s="1"/>
  <c r="AI57" i="6" s="1"/>
  <c r="AN59" i="6"/>
  <c r="AL59" i="6" s="1"/>
  <c r="AM59" i="6" s="1"/>
  <c r="AJ59" i="6"/>
  <c r="V59" i="6"/>
  <c r="R59" i="6"/>
  <c r="N59" i="6"/>
  <c r="Q59" i="6"/>
  <c r="M59" i="6"/>
  <c r="T59" i="6"/>
  <c r="AK59" i="6"/>
  <c r="AF59" i="6"/>
  <c r="S59" i="6"/>
  <c r="N58" i="6"/>
  <c r="X58" i="6" s="1"/>
  <c r="Q58" i="6"/>
  <c r="AE60" i="6"/>
  <c r="AA61" i="6"/>
  <c r="AC61" i="6"/>
  <c r="B62" i="6"/>
  <c r="Z61" i="6"/>
  <c r="AD61" i="6"/>
  <c r="AB61" i="6"/>
  <c r="R58" i="6"/>
  <c r="O58" i="6"/>
  <c r="P58" i="6"/>
  <c r="U58" i="6"/>
  <c r="Y57" i="6" l="1"/>
  <c r="AH57" i="6" s="1"/>
  <c r="AI58" i="6" s="1"/>
  <c r="AE61" i="6"/>
  <c r="S60" i="6" s="1"/>
  <c r="B63" i="6"/>
  <c r="AB62" i="6"/>
  <c r="AA62" i="6"/>
  <c r="AD62" i="6"/>
  <c r="Z62" i="6"/>
  <c r="AC62" i="6"/>
  <c r="AK60" i="6"/>
  <c r="AF60" i="6"/>
  <c r="AN60" i="6"/>
  <c r="AL60" i="6" s="1"/>
  <c r="AM60" i="6" s="1"/>
  <c r="AJ60" i="6"/>
  <c r="N60" i="6"/>
  <c r="M60" i="6"/>
  <c r="T60" i="6"/>
  <c r="O59" i="6"/>
  <c r="P59" i="6"/>
  <c r="X59" i="6" s="1"/>
  <c r="U59" i="6"/>
  <c r="Y58" i="6" l="1"/>
  <c r="AH58" i="6" s="1"/>
  <c r="AI59" i="6" s="1"/>
  <c r="R60" i="6"/>
  <c r="O60" i="6"/>
  <c r="Q60" i="6"/>
  <c r="V60" i="6"/>
  <c r="AN61" i="6"/>
  <c r="AL61" i="6" s="1"/>
  <c r="AM61" i="6" s="1"/>
  <c r="AJ61" i="6"/>
  <c r="AK61" i="6"/>
  <c r="AF61" i="6"/>
  <c r="M61" i="6"/>
  <c r="P60" i="6"/>
  <c r="X60" i="6" s="1"/>
  <c r="U60" i="6"/>
  <c r="AE62" i="6"/>
  <c r="V61" i="6" s="1"/>
  <c r="AC63" i="6"/>
  <c r="B64" i="6"/>
  <c r="AB63" i="6"/>
  <c r="AA63" i="6"/>
  <c r="AD63" i="6"/>
  <c r="Z63" i="6"/>
  <c r="Y59" i="6" l="1"/>
  <c r="AH59" i="6" s="1"/>
  <c r="AI60" i="6" s="1"/>
  <c r="AE63" i="6"/>
  <c r="U61" i="6"/>
  <c r="S61" i="6"/>
  <c r="AD64" i="6"/>
  <c r="Z64" i="6"/>
  <c r="AC64" i="6"/>
  <c r="B65" i="6"/>
  <c r="AB64" i="6"/>
  <c r="AA64" i="6"/>
  <c r="N61" i="6"/>
  <c r="P61" i="6"/>
  <c r="AK62" i="6"/>
  <c r="AF62" i="6"/>
  <c r="S62" i="6"/>
  <c r="O62" i="6"/>
  <c r="AN62" i="6"/>
  <c r="AL62" i="6" s="1"/>
  <c r="AM62" i="6" s="1"/>
  <c r="AJ62" i="6"/>
  <c r="V62" i="6"/>
  <c r="R62" i="6"/>
  <c r="N62" i="6"/>
  <c r="U62" i="6"/>
  <c r="Q62" i="6"/>
  <c r="M62" i="6"/>
  <c r="T62" i="6"/>
  <c r="P62" i="6"/>
  <c r="Q61" i="6"/>
  <c r="O61" i="6"/>
  <c r="R61" i="6"/>
  <c r="X61" i="6" s="1"/>
  <c r="T61" i="6"/>
  <c r="Y60" i="6" l="1"/>
  <c r="AH60" i="6" s="1"/>
  <c r="AI61" i="6" s="1"/>
  <c r="AE64" i="6"/>
  <c r="T63" i="6"/>
  <c r="AK63" i="6"/>
  <c r="AF63" i="6"/>
  <c r="S63" i="6"/>
  <c r="AN63" i="6"/>
  <c r="AL63" i="6" s="1"/>
  <c r="AM63" i="6" s="1"/>
  <c r="AJ63" i="6"/>
  <c r="V63" i="6"/>
  <c r="N63" i="6"/>
  <c r="U63" i="6"/>
  <c r="Q63" i="6"/>
  <c r="M63" i="6"/>
  <c r="X62" i="6"/>
  <c r="AA65" i="6"/>
  <c r="AD65" i="6"/>
  <c r="Z65" i="6"/>
  <c r="AC65" i="6"/>
  <c r="B66" i="6"/>
  <c r="AB65" i="6"/>
  <c r="M64" i="6" l="1"/>
  <c r="T64" i="6"/>
  <c r="AK64" i="6"/>
  <c r="AF64" i="6"/>
  <c r="S64" i="6"/>
  <c r="AN64" i="6"/>
  <c r="AL64" i="6" s="1"/>
  <c r="AM64" i="6" s="1"/>
  <c r="AJ64" i="6"/>
  <c r="V64" i="6"/>
  <c r="B67" i="6"/>
  <c r="AB66" i="6"/>
  <c r="AA66" i="6"/>
  <c r="AD66" i="6"/>
  <c r="Z66" i="6"/>
  <c r="AC66" i="6"/>
  <c r="AE65" i="6"/>
  <c r="X63" i="6"/>
  <c r="R63" i="6"/>
  <c r="O63" i="6"/>
  <c r="P63" i="6"/>
  <c r="Y61" i="6"/>
  <c r="AH61" i="6" s="1"/>
  <c r="AI62" i="6" s="1"/>
  <c r="AN65" i="6" l="1"/>
  <c r="AL65" i="6" s="1"/>
  <c r="AM65" i="6" s="1"/>
  <c r="AJ65" i="6"/>
  <c r="V65" i="6"/>
  <c r="Q65" i="6"/>
  <c r="M65" i="6"/>
  <c r="AK65" i="6"/>
  <c r="AF65" i="6"/>
  <c r="Q64" i="6"/>
  <c r="AE66" i="6"/>
  <c r="U65" i="6" s="1"/>
  <c r="AC67" i="6"/>
  <c r="B68" i="6"/>
  <c r="AB67" i="6"/>
  <c r="AA67" i="6"/>
  <c r="AD67" i="6"/>
  <c r="Z67" i="6"/>
  <c r="Y62" i="6"/>
  <c r="AH62" i="6" s="1"/>
  <c r="AI63" i="6" s="1"/>
  <c r="N64" i="6"/>
  <c r="X64" i="6" s="1"/>
  <c r="R64" i="6"/>
  <c r="O64" i="6"/>
  <c r="P64" i="6"/>
  <c r="U64" i="6"/>
  <c r="Y63" i="6" l="1"/>
  <c r="AH63" i="6" s="1"/>
  <c r="AI64" i="6" s="1"/>
  <c r="O65" i="6"/>
  <c r="P65" i="6"/>
  <c r="X65" i="6" s="1"/>
  <c r="AK66" i="6"/>
  <c r="AF66" i="6"/>
  <c r="O66" i="6"/>
  <c r="AN66" i="6"/>
  <c r="AL66" i="6" s="1"/>
  <c r="AM66" i="6" s="1"/>
  <c r="AJ66" i="6"/>
  <c r="R66" i="6"/>
  <c r="M66" i="6"/>
  <c r="S65" i="6"/>
  <c r="T65" i="6"/>
  <c r="N65" i="6"/>
  <c r="AE67" i="6"/>
  <c r="S66" i="6" s="1"/>
  <c r="AD68" i="6"/>
  <c r="Z68" i="6"/>
  <c r="AC68" i="6"/>
  <c r="B69" i="6"/>
  <c r="AB68" i="6"/>
  <c r="AA68" i="6"/>
  <c r="R65" i="6"/>
  <c r="Y64" i="6" l="1"/>
  <c r="AH64" i="6" s="1"/>
  <c r="AI65" i="6" s="1"/>
  <c r="AE68" i="6"/>
  <c r="AA69" i="6"/>
  <c r="AD69" i="6"/>
  <c r="Z69" i="6"/>
  <c r="AC69" i="6"/>
  <c r="B70" i="6"/>
  <c r="AB69" i="6"/>
  <c r="Q66" i="6"/>
  <c r="V66" i="6"/>
  <c r="T67" i="6"/>
  <c r="P67" i="6"/>
  <c r="AK67" i="6"/>
  <c r="AF67" i="6"/>
  <c r="S67" i="6"/>
  <c r="O67" i="6"/>
  <c r="AN67" i="6"/>
  <c r="AL67" i="6" s="1"/>
  <c r="AM67" i="6" s="1"/>
  <c r="AJ67" i="6"/>
  <c r="V67" i="6"/>
  <c r="R67" i="6"/>
  <c r="N67" i="6"/>
  <c r="U67" i="6"/>
  <c r="Q67" i="6"/>
  <c r="M67" i="6"/>
  <c r="P66" i="6"/>
  <c r="U66" i="6"/>
  <c r="T66" i="6"/>
  <c r="N66" i="6"/>
  <c r="X66" i="6" s="1"/>
  <c r="Y65" i="6" l="1"/>
  <c r="AH65" i="6" s="1"/>
  <c r="AI66" i="6" s="1"/>
  <c r="X67" i="6"/>
  <c r="M68" i="6"/>
  <c r="AK68" i="6"/>
  <c r="AF68" i="6"/>
  <c r="AN68" i="6"/>
  <c r="AL68" i="6" s="1"/>
  <c r="AM68" i="6" s="1"/>
  <c r="AJ68" i="6"/>
  <c r="AE69" i="6"/>
  <c r="T68" i="6" s="1"/>
  <c r="B71" i="6"/>
  <c r="AB70" i="6"/>
  <c r="AA70" i="6"/>
  <c r="AD70" i="6"/>
  <c r="Z70" i="6"/>
  <c r="AC70" i="6"/>
  <c r="R68" i="6" l="1"/>
  <c r="O68" i="6"/>
  <c r="P68" i="6"/>
  <c r="U68" i="6"/>
  <c r="AE70" i="6"/>
  <c r="AC71" i="6"/>
  <c r="B72" i="6"/>
  <c r="AB71" i="6"/>
  <c r="AA71" i="6"/>
  <c r="AD71" i="6"/>
  <c r="Z71" i="6"/>
  <c r="V68" i="6"/>
  <c r="S68" i="6"/>
  <c r="AN69" i="6"/>
  <c r="AL69" i="6" s="1"/>
  <c r="AM69" i="6" s="1"/>
  <c r="AJ69" i="6"/>
  <c r="V69" i="6"/>
  <c r="R69" i="6"/>
  <c r="N69" i="6"/>
  <c r="U69" i="6"/>
  <c r="Q69" i="6"/>
  <c r="M69" i="6"/>
  <c r="T69" i="6"/>
  <c r="P69" i="6"/>
  <c r="AK69" i="6"/>
  <c r="AF69" i="6"/>
  <c r="S69" i="6"/>
  <c r="O69" i="6"/>
  <c r="N68" i="6"/>
  <c r="X68" i="6" s="1"/>
  <c r="Q68" i="6"/>
  <c r="Y66" i="6"/>
  <c r="AH66" i="6" s="1"/>
  <c r="AI67" i="6" s="1"/>
  <c r="Y67" i="6" l="1"/>
  <c r="AH67" i="6" s="1"/>
  <c r="AI68" i="6" s="1"/>
  <c r="AE71" i="6"/>
  <c r="AD72" i="6"/>
  <c r="Z72" i="6"/>
  <c r="AC72" i="6"/>
  <c r="B73" i="6"/>
  <c r="AB72" i="6"/>
  <c r="AA72" i="6"/>
  <c r="X69" i="6"/>
  <c r="AK70" i="6"/>
  <c r="AF70" i="6"/>
  <c r="S70" i="6"/>
  <c r="O70" i="6"/>
  <c r="AN70" i="6"/>
  <c r="AL70" i="6" s="1"/>
  <c r="AM70" i="6" s="1"/>
  <c r="AJ70" i="6"/>
  <c r="V70" i="6"/>
  <c r="R70" i="6"/>
  <c r="N70" i="6"/>
  <c r="U70" i="6"/>
  <c r="Q70" i="6"/>
  <c r="M70" i="6"/>
  <c r="T70" i="6"/>
  <c r="P70" i="6"/>
  <c r="AA73" i="6" l="1"/>
  <c r="AD73" i="6"/>
  <c r="Z73" i="6"/>
  <c r="AC73" i="6"/>
  <c r="B74" i="6"/>
  <c r="AB73" i="6"/>
  <c r="X70" i="6"/>
  <c r="Y69" i="6"/>
  <c r="AH69" i="6" s="1"/>
  <c r="AK71" i="6"/>
  <c r="AF71" i="6"/>
  <c r="AN71" i="6"/>
  <c r="AL71" i="6" s="1"/>
  <c r="AM71" i="6" s="1"/>
  <c r="AJ71" i="6"/>
  <c r="U71" i="6"/>
  <c r="M71" i="6"/>
  <c r="AE72" i="6"/>
  <c r="R71" i="6" s="1"/>
  <c r="Y68" i="6"/>
  <c r="AH68" i="6" s="1"/>
  <c r="AI69" i="6" s="1"/>
  <c r="N71" i="6" l="1"/>
  <c r="AE73" i="6"/>
  <c r="U72" i="6"/>
  <c r="M72" i="6"/>
  <c r="T72" i="6"/>
  <c r="P72" i="6"/>
  <c r="AK72" i="6"/>
  <c r="AF72" i="6"/>
  <c r="S72" i="6"/>
  <c r="O72" i="6"/>
  <c r="AN72" i="6"/>
  <c r="AL72" i="6" s="1"/>
  <c r="AM72" i="6" s="1"/>
  <c r="AJ72" i="6"/>
  <c r="V72" i="6"/>
  <c r="R72" i="6"/>
  <c r="N72" i="6"/>
  <c r="O71" i="6"/>
  <c r="P71" i="6"/>
  <c r="Q71" i="6"/>
  <c r="X71" i="6" s="1"/>
  <c r="V71" i="6"/>
  <c r="S71" i="6"/>
  <c r="T71" i="6"/>
  <c r="B75" i="6"/>
  <c r="AB74" i="6"/>
  <c r="AA74" i="6"/>
  <c r="AD74" i="6"/>
  <c r="Z74" i="6"/>
  <c r="AE74" i="6" s="1"/>
  <c r="AC74" i="6"/>
  <c r="AI70" i="6"/>
  <c r="Y70" i="6" l="1"/>
  <c r="AH70" i="6" s="1"/>
  <c r="AI71" i="6" s="1"/>
  <c r="AC75" i="6"/>
  <c r="B76" i="6"/>
  <c r="AB75" i="6"/>
  <c r="AA75" i="6"/>
  <c r="AD75" i="6"/>
  <c r="Z75" i="6"/>
  <c r="AN73" i="6"/>
  <c r="AL73" i="6" s="1"/>
  <c r="AM73" i="6" s="1"/>
  <c r="AJ73" i="6"/>
  <c r="V73" i="6"/>
  <c r="R73" i="6"/>
  <c r="N73" i="6"/>
  <c r="U73" i="6"/>
  <c r="Q73" i="6"/>
  <c r="M73" i="6"/>
  <c r="T73" i="6"/>
  <c r="P73" i="6"/>
  <c r="AK73" i="6"/>
  <c r="AF73" i="6"/>
  <c r="S73" i="6"/>
  <c r="O73" i="6"/>
  <c r="AK74" i="6"/>
  <c r="AF74" i="6"/>
  <c r="AN74" i="6"/>
  <c r="AL74" i="6" s="1"/>
  <c r="AM74" i="6" s="1"/>
  <c r="AJ74" i="6"/>
  <c r="M74" i="6"/>
  <c r="Q72" i="6"/>
  <c r="X72" i="6" s="1"/>
  <c r="Y71" i="6" l="1"/>
  <c r="AH71" i="6" s="1"/>
  <c r="AI72" i="6" s="1"/>
  <c r="X73" i="6"/>
  <c r="AE75" i="6"/>
  <c r="AD76" i="6"/>
  <c r="Z76" i="6"/>
  <c r="AC76" i="6"/>
  <c r="B77" i="6"/>
  <c r="AB76" i="6"/>
  <c r="AA76" i="6"/>
  <c r="AA77" i="6" l="1"/>
  <c r="AD77" i="6"/>
  <c r="Z77" i="6"/>
  <c r="AC77" i="6"/>
  <c r="B78" i="6"/>
  <c r="AB77" i="6"/>
  <c r="AE76" i="6"/>
  <c r="T75" i="6"/>
  <c r="P75" i="6"/>
  <c r="AK75" i="6"/>
  <c r="AF75" i="6"/>
  <c r="S75" i="6"/>
  <c r="O75" i="6"/>
  <c r="AN75" i="6"/>
  <c r="AL75" i="6" s="1"/>
  <c r="AM75" i="6" s="1"/>
  <c r="AJ75" i="6"/>
  <c r="V75" i="6"/>
  <c r="R75" i="6"/>
  <c r="N75" i="6"/>
  <c r="U75" i="6"/>
  <c r="Q75" i="6"/>
  <c r="M75" i="6"/>
  <c r="S74" i="6"/>
  <c r="V74" i="6"/>
  <c r="Q74" i="6"/>
  <c r="N74" i="6"/>
  <c r="T74" i="6"/>
  <c r="P74" i="6"/>
  <c r="O74" i="6"/>
  <c r="R74" i="6"/>
  <c r="U74" i="6"/>
  <c r="Y72" i="6"/>
  <c r="AH72" i="6" s="1"/>
  <c r="AI73" i="6" s="1"/>
  <c r="X74" i="6" l="1"/>
  <c r="X75" i="6"/>
  <c r="AE77" i="6"/>
  <c r="B79" i="6"/>
  <c r="AB78" i="6"/>
  <c r="AA78" i="6"/>
  <c r="AD78" i="6"/>
  <c r="Z78" i="6"/>
  <c r="AC78" i="6"/>
  <c r="U76" i="6"/>
  <c r="Q76" i="6"/>
  <c r="M76" i="6"/>
  <c r="T76" i="6"/>
  <c r="P76" i="6"/>
  <c r="AK76" i="6"/>
  <c r="AF76" i="6"/>
  <c r="S76" i="6"/>
  <c r="O76" i="6"/>
  <c r="AN76" i="6"/>
  <c r="AL76" i="6" s="1"/>
  <c r="AM76" i="6" s="1"/>
  <c r="AJ76" i="6"/>
  <c r="V76" i="6"/>
  <c r="R76" i="6"/>
  <c r="N76" i="6"/>
  <c r="AE78" i="6" l="1"/>
  <c r="AC79" i="6"/>
  <c r="B80" i="6"/>
  <c r="AB79" i="6"/>
  <c r="AA79" i="6"/>
  <c r="AD79" i="6"/>
  <c r="Z79" i="6"/>
  <c r="AE79" i="6" s="1"/>
  <c r="AN77" i="6"/>
  <c r="AL77" i="6" s="1"/>
  <c r="AM77" i="6" s="1"/>
  <c r="AJ77" i="6"/>
  <c r="V77" i="6"/>
  <c r="R77" i="6"/>
  <c r="N77" i="6"/>
  <c r="U77" i="6"/>
  <c r="Q77" i="6"/>
  <c r="M77" i="6"/>
  <c r="T77" i="6"/>
  <c r="P77" i="6"/>
  <c r="AK77" i="6"/>
  <c r="AF77" i="6"/>
  <c r="S77" i="6"/>
  <c r="O77" i="6"/>
  <c r="X76" i="6"/>
  <c r="Y74" i="6"/>
  <c r="AH74" i="6" s="1"/>
  <c r="AI75" i="6" s="1"/>
  <c r="Y73" i="6"/>
  <c r="AH73" i="6" s="1"/>
  <c r="AI74" i="6" s="1"/>
  <c r="X77" i="6" l="1"/>
  <c r="AK79" i="6"/>
  <c r="AF79" i="6"/>
  <c r="AN79" i="6"/>
  <c r="AL79" i="6" s="1"/>
  <c r="AM79" i="6" s="1"/>
  <c r="AJ79" i="6"/>
  <c r="M79" i="6"/>
  <c r="AD80" i="6"/>
  <c r="Z80" i="6"/>
  <c r="AC80" i="6"/>
  <c r="B81" i="6"/>
  <c r="AB80" i="6"/>
  <c r="AA80" i="6"/>
  <c r="Y76" i="6"/>
  <c r="AH76" i="6" s="1"/>
  <c r="Y75" i="6"/>
  <c r="AH75" i="6" s="1"/>
  <c r="AI76" i="6" s="1"/>
  <c r="AK78" i="6"/>
  <c r="AF78" i="6"/>
  <c r="S78" i="6"/>
  <c r="O78" i="6"/>
  <c r="AN78" i="6"/>
  <c r="AL78" i="6" s="1"/>
  <c r="AM78" i="6" s="1"/>
  <c r="AJ78" i="6"/>
  <c r="V78" i="6"/>
  <c r="R78" i="6"/>
  <c r="N78" i="6"/>
  <c r="U78" i="6"/>
  <c r="Q78" i="6"/>
  <c r="M78" i="6"/>
  <c r="T78" i="6"/>
  <c r="P78" i="6"/>
  <c r="AA81" i="6" l="1"/>
  <c r="AD81" i="6"/>
  <c r="Z81" i="6"/>
  <c r="AC81" i="6"/>
  <c r="B82" i="6"/>
  <c r="AB81" i="6"/>
  <c r="AI77" i="6"/>
  <c r="X78" i="6"/>
  <c r="AE80" i="6"/>
  <c r="Y77" i="6" l="1"/>
  <c r="AH77" i="6" s="1"/>
  <c r="AI78" i="6" s="1"/>
  <c r="AE81" i="6"/>
  <c r="U80" i="6" s="1"/>
  <c r="M80" i="6"/>
  <c r="T80" i="6"/>
  <c r="P80" i="6"/>
  <c r="AK80" i="6"/>
  <c r="AF80" i="6"/>
  <c r="S80" i="6"/>
  <c r="O80" i="6"/>
  <c r="AN80" i="6"/>
  <c r="AL80" i="6" s="1"/>
  <c r="AM80" i="6" s="1"/>
  <c r="AJ80" i="6"/>
  <c r="V80" i="6"/>
  <c r="R80" i="6"/>
  <c r="N80" i="6"/>
  <c r="U79" i="6"/>
  <c r="T79" i="6"/>
  <c r="S79" i="6"/>
  <c r="V79" i="6"/>
  <c r="Q79" i="6"/>
  <c r="P79" i="6"/>
  <c r="O79" i="6"/>
  <c r="R79" i="6"/>
  <c r="N79" i="6"/>
  <c r="X79" i="6" s="1"/>
  <c r="B83" i="6"/>
  <c r="AB82" i="6"/>
  <c r="AA82" i="6"/>
  <c r="AD82" i="6"/>
  <c r="Z82" i="6"/>
  <c r="AC82" i="6"/>
  <c r="AE82" i="6" l="1"/>
  <c r="AD83" i="6"/>
  <c r="Z83" i="6"/>
  <c r="AC83" i="6"/>
  <c r="AB83" i="6"/>
  <c r="AA83" i="6"/>
  <c r="B84" i="6"/>
  <c r="AN81" i="6"/>
  <c r="AL81" i="6" s="1"/>
  <c r="AM81" i="6" s="1"/>
  <c r="AJ81" i="6"/>
  <c r="V81" i="6"/>
  <c r="N81" i="6"/>
  <c r="U81" i="6"/>
  <c r="Q81" i="6"/>
  <c r="M81" i="6"/>
  <c r="T81" i="6"/>
  <c r="P81" i="6"/>
  <c r="AK81" i="6"/>
  <c r="AF81" i="6"/>
  <c r="S81" i="6"/>
  <c r="O81" i="6"/>
  <c r="X80" i="6"/>
  <c r="Q80" i="6"/>
  <c r="Y78" i="6"/>
  <c r="AH78" i="6" s="1"/>
  <c r="AI79" i="6" s="1"/>
  <c r="AE83" i="6" l="1"/>
  <c r="AK82" i="6"/>
  <c r="AF82" i="6"/>
  <c r="O82" i="6"/>
  <c r="AN82" i="6"/>
  <c r="AL82" i="6" s="1"/>
  <c r="AM82" i="6" s="1"/>
  <c r="AJ82" i="6"/>
  <c r="V82" i="6"/>
  <c r="R82" i="6"/>
  <c r="N82" i="6"/>
  <c r="U82" i="6"/>
  <c r="Q82" i="6"/>
  <c r="M82" i="6"/>
  <c r="T82" i="6"/>
  <c r="P82" i="6"/>
  <c r="R81" i="6"/>
  <c r="X81" i="6" s="1"/>
  <c r="AA84" i="6"/>
  <c r="AD84" i="6"/>
  <c r="Z84" i="6"/>
  <c r="AB84" i="6"/>
  <c r="B85" i="6"/>
  <c r="AC84" i="6"/>
  <c r="Y79" i="6"/>
  <c r="AH79" i="6" s="1"/>
  <c r="AI80" i="6" s="1"/>
  <c r="Y80" i="6" l="1"/>
  <c r="AH80" i="6" s="1"/>
  <c r="AI81" i="6" s="1"/>
  <c r="B86" i="6"/>
  <c r="AB85" i="6"/>
  <c r="AA85" i="6"/>
  <c r="Z85" i="6"/>
  <c r="AD85" i="6"/>
  <c r="AC85" i="6"/>
  <c r="M83" i="6"/>
  <c r="AK83" i="6"/>
  <c r="AJ83" i="6"/>
  <c r="AF83" i="6"/>
  <c r="AN83" i="6"/>
  <c r="AL83" i="6" s="1"/>
  <c r="AM83" i="6" s="1"/>
  <c r="N83" i="6"/>
  <c r="AE84" i="6"/>
  <c r="T83" i="6" s="1"/>
  <c r="S82" i="6"/>
  <c r="X82" i="6" s="1"/>
  <c r="Y81" i="6" l="1"/>
  <c r="AH81" i="6" s="1"/>
  <c r="AI82" i="6" s="1"/>
  <c r="Q83" i="6"/>
  <c r="V83" i="6"/>
  <c r="R83" i="6"/>
  <c r="P83" i="6"/>
  <c r="U83" i="6"/>
  <c r="AA86" i="6"/>
  <c r="AC86" i="6"/>
  <c r="B87" i="6"/>
  <c r="AB86" i="6"/>
  <c r="AD86" i="6"/>
  <c r="Z86" i="6"/>
  <c r="AE86" i="6" s="1"/>
  <c r="AE85" i="6"/>
  <c r="AN84" i="6"/>
  <c r="AL84" i="6" s="1"/>
  <c r="AM84" i="6" s="1"/>
  <c r="AJ84" i="6"/>
  <c r="V84" i="6"/>
  <c r="R84" i="6"/>
  <c r="N84" i="6"/>
  <c r="U84" i="6"/>
  <c r="Q84" i="6"/>
  <c r="M84" i="6"/>
  <c r="AK84" i="6"/>
  <c r="S84" i="6"/>
  <c r="P84" i="6"/>
  <c r="AF84" i="6"/>
  <c r="O84" i="6"/>
  <c r="T84" i="6"/>
  <c r="O83" i="6"/>
  <c r="S83" i="6"/>
  <c r="X83" i="6"/>
  <c r="X84" i="6" l="1"/>
  <c r="AK85" i="6"/>
  <c r="AF85" i="6"/>
  <c r="S85" i="6"/>
  <c r="O85" i="6"/>
  <c r="AN85" i="6"/>
  <c r="AL85" i="6" s="1"/>
  <c r="AM85" i="6" s="1"/>
  <c r="AJ85" i="6"/>
  <c r="V85" i="6"/>
  <c r="R85" i="6"/>
  <c r="N85" i="6"/>
  <c r="Q85" i="6"/>
  <c r="P85" i="6"/>
  <c r="U85" i="6"/>
  <c r="M85" i="6"/>
  <c r="X85" i="6" s="1"/>
  <c r="T85" i="6"/>
  <c r="B88" i="6"/>
  <c r="AB87" i="6"/>
  <c r="AA87" i="6"/>
  <c r="AD87" i="6"/>
  <c r="Z87" i="6"/>
  <c r="AC87" i="6"/>
  <c r="Y83" i="6"/>
  <c r="AH83" i="6" s="1"/>
  <c r="AN86" i="6"/>
  <c r="AL86" i="6" s="1"/>
  <c r="AM86" i="6" s="1"/>
  <c r="AJ86" i="6"/>
  <c r="AK86" i="6"/>
  <c r="AF86" i="6"/>
  <c r="M86" i="6"/>
  <c r="Y82" i="6"/>
  <c r="AH82" i="6" s="1"/>
  <c r="AI83" i="6" s="1"/>
  <c r="AE87" i="6" l="1"/>
  <c r="AC88" i="6"/>
  <c r="B89" i="6"/>
  <c r="AB88" i="6"/>
  <c r="AA88" i="6"/>
  <c r="AD88" i="6"/>
  <c r="Z88" i="6"/>
  <c r="AE88" i="6" s="1"/>
  <c r="AI84" i="6"/>
  <c r="Y84" i="6"/>
  <c r="AH84" i="6" s="1"/>
  <c r="AI85" i="6" s="1"/>
  <c r="AD89" i="6" l="1"/>
  <c r="Z89" i="6"/>
  <c r="AC89" i="6"/>
  <c r="B90" i="6"/>
  <c r="AB89" i="6"/>
  <c r="AA89" i="6"/>
  <c r="AK88" i="6"/>
  <c r="AF88" i="6"/>
  <c r="AN88" i="6"/>
  <c r="AL88" i="6" s="1"/>
  <c r="AM88" i="6" s="1"/>
  <c r="AJ88" i="6"/>
  <c r="M88" i="6"/>
  <c r="AK87" i="6"/>
  <c r="AF87" i="6"/>
  <c r="S87" i="6"/>
  <c r="O87" i="6"/>
  <c r="AN87" i="6"/>
  <c r="AL87" i="6" s="1"/>
  <c r="AM87" i="6" s="1"/>
  <c r="AJ87" i="6"/>
  <c r="V87" i="6"/>
  <c r="R87" i="6"/>
  <c r="N87" i="6"/>
  <c r="U87" i="6"/>
  <c r="Q87" i="6"/>
  <c r="M87" i="6"/>
  <c r="T87" i="6"/>
  <c r="P87" i="6"/>
  <c r="T86" i="6"/>
  <c r="S86" i="6"/>
  <c r="P86" i="6"/>
  <c r="V86" i="6"/>
  <c r="O86" i="6"/>
  <c r="R86" i="6"/>
  <c r="U86" i="6"/>
  <c r="N86" i="6"/>
  <c r="X86" i="6" s="1"/>
  <c r="Q86" i="6"/>
  <c r="Y85" i="6" l="1"/>
  <c r="AH85" i="6" s="1"/>
  <c r="AI86" i="6" s="1"/>
  <c r="AE89" i="6"/>
  <c r="X87" i="6"/>
  <c r="AA90" i="6"/>
  <c r="AD90" i="6"/>
  <c r="Z90" i="6"/>
  <c r="AC90" i="6"/>
  <c r="B91" i="6"/>
  <c r="AB90" i="6"/>
  <c r="AE90" i="6" l="1"/>
  <c r="U89" i="6"/>
  <c r="Q89" i="6"/>
  <c r="M89" i="6"/>
  <c r="T89" i="6"/>
  <c r="P89" i="6"/>
  <c r="AK89" i="6"/>
  <c r="AF89" i="6"/>
  <c r="S89" i="6"/>
  <c r="O89" i="6"/>
  <c r="AN89" i="6"/>
  <c r="AL89" i="6" s="1"/>
  <c r="AM89" i="6" s="1"/>
  <c r="AJ89" i="6"/>
  <c r="V89" i="6"/>
  <c r="R89" i="6"/>
  <c r="N89" i="6"/>
  <c r="P88" i="6"/>
  <c r="O88" i="6"/>
  <c r="R88" i="6"/>
  <c r="N88" i="6"/>
  <c r="U88" i="6"/>
  <c r="T88" i="6"/>
  <c r="S88" i="6"/>
  <c r="V88" i="6"/>
  <c r="Q88" i="6"/>
  <c r="B92" i="6"/>
  <c r="AB91" i="6"/>
  <c r="AA91" i="6"/>
  <c r="AD91" i="6"/>
  <c r="Z91" i="6"/>
  <c r="AC91" i="6"/>
  <c r="Y86" i="6"/>
  <c r="AH86" i="6" s="1"/>
  <c r="AI87" i="6" s="1"/>
  <c r="X88" i="6" l="1"/>
  <c r="AE91" i="6"/>
  <c r="AC92" i="6"/>
  <c r="B93" i="6"/>
  <c r="AB92" i="6"/>
  <c r="AA92" i="6"/>
  <c r="AD92" i="6"/>
  <c r="Z92" i="6"/>
  <c r="X89" i="6"/>
  <c r="AN90" i="6"/>
  <c r="AL90" i="6" s="1"/>
  <c r="AM90" i="6" s="1"/>
  <c r="AJ90" i="6"/>
  <c r="V90" i="6"/>
  <c r="R90" i="6"/>
  <c r="N90" i="6"/>
  <c r="U90" i="6"/>
  <c r="Q90" i="6"/>
  <c r="M90" i="6"/>
  <c r="T90" i="6"/>
  <c r="P90" i="6"/>
  <c r="AK90" i="6"/>
  <c r="AF90" i="6"/>
  <c r="S90" i="6"/>
  <c r="O90" i="6"/>
  <c r="X90" i="6" l="1"/>
  <c r="Y89" i="6"/>
  <c r="AH89" i="6" s="1"/>
  <c r="AK91" i="6"/>
  <c r="AF91" i="6"/>
  <c r="AN91" i="6"/>
  <c r="AL91" i="6" s="1"/>
  <c r="AM91" i="6" s="1"/>
  <c r="AJ91" i="6"/>
  <c r="R91" i="6"/>
  <c r="N91" i="6"/>
  <c r="U91" i="6"/>
  <c r="M91" i="6"/>
  <c r="T91" i="6"/>
  <c r="P91" i="6"/>
  <c r="AE92" i="6"/>
  <c r="O91" i="6" s="1"/>
  <c r="AD93" i="6"/>
  <c r="Z93" i="6"/>
  <c r="AC93" i="6"/>
  <c r="B94" i="6"/>
  <c r="AB93" i="6"/>
  <c r="AA93" i="6"/>
  <c r="Y88" i="6"/>
  <c r="AH88" i="6" s="1"/>
  <c r="Y87" i="6"/>
  <c r="AH87" i="6" s="1"/>
  <c r="AI88" i="6" s="1"/>
  <c r="AE93" i="6" l="1"/>
  <c r="AA94" i="6"/>
  <c r="AD94" i="6"/>
  <c r="Z94" i="6"/>
  <c r="AE94" i="6" s="1"/>
  <c r="AC94" i="6"/>
  <c r="B95" i="6"/>
  <c r="AB94" i="6"/>
  <c r="AI89" i="6"/>
  <c r="AI90" i="6" s="1"/>
  <c r="T92" i="6"/>
  <c r="P92" i="6"/>
  <c r="AK92" i="6"/>
  <c r="AF92" i="6"/>
  <c r="S92" i="6"/>
  <c r="O92" i="6"/>
  <c r="AN92" i="6"/>
  <c r="AL92" i="6" s="1"/>
  <c r="AM92" i="6" s="1"/>
  <c r="AJ92" i="6"/>
  <c r="V92" i="6"/>
  <c r="R92" i="6"/>
  <c r="N92" i="6"/>
  <c r="U92" i="6"/>
  <c r="Q92" i="6"/>
  <c r="M92" i="6"/>
  <c r="Q91" i="6"/>
  <c r="X91" i="6" s="1"/>
  <c r="V91" i="6"/>
  <c r="S91" i="6"/>
  <c r="Y90" i="6" l="1"/>
  <c r="AH90" i="6" s="1"/>
  <c r="AI91" i="6" s="1"/>
  <c r="B96" i="6"/>
  <c r="AB95" i="6"/>
  <c r="AA95" i="6"/>
  <c r="AD95" i="6"/>
  <c r="Z95" i="6"/>
  <c r="AE95" i="6" s="1"/>
  <c r="V94" i="6" s="1"/>
  <c r="AC95" i="6"/>
  <c r="AN94" i="6"/>
  <c r="AL94" i="6" s="1"/>
  <c r="AM94" i="6" s="1"/>
  <c r="AJ94" i="6"/>
  <c r="N94" i="6"/>
  <c r="U94" i="6"/>
  <c r="M94" i="6"/>
  <c r="T94" i="6"/>
  <c r="P94" i="6"/>
  <c r="AK94" i="6"/>
  <c r="AF94" i="6"/>
  <c r="S94" i="6"/>
  <c r="O94" i="6"/>
  <c r="X92" i="6"/>
  <c r="U93" i="6"/>
  <c r="Q93" i="6"/>
  <c r="M93" i="6"/>
  <c r="X93" i="6" s="1"/>
  <c r="T93" i="6"/>
  <c r="P93" i="6"/>
  <c r="AK93" i="6"/>
  <c r="AF93" i="6"/>
  <c r="S93" i="6"/>
  <c r="O93" i="6"/>
  <c r="AN93" i="6"/>
  <c r="AL93" i="6" s="1"/>
  <c r="AM93" i="6" s="1"/>
  <c r="AJ93" i="6"/>
  <c r="V93" i="6"/>
  <c r="R93" i="6"/>
  <c r="N93" i="6"/>
  <c r="Y92" i="6" l="1"/>
  <c r="AH92" i="6" s="1"/>
  <c r="Q94" i="6"/>
  <c r="AK95" i="6"/>
  <c r="AF95" i="6"/>
  <c r="AN95" i="6"/>
  <c r="AL95" i="6" s="1"/>
  <c r="AM95" i="6" s="1"/>
  <c r="AJ95" i="6"/>
  <c r="M95" i="6"/>
  <c r="AC96" i="6"/>
  <c r="B97" i="6"/>
  <c r="AB96" i="6"/>
  <c r="AA96" i="6"/>
  <c r="AD96" i="6"/>
  <c r="Z96" i="6"/>
  <c r="X94" i="6"/>
  <c r="R94" i="6"/>
  <c r="Y91" i="6"/>
  <c r="AH91" i="6" s="1"/>
  <c r="AI92" i="6" s="1"/>
  <c r="AD97" i="6" l="1"/>
  <c r="Z97" i="6"/>
  <c r="AC97" i="6"/>
  <c r="B98" i="6"/>
  <c r="AB97" i="6"/>
  <c r="AA97" i="6"/>
  <c r="AE96" i="6"/>
  <c r="Y93" i="6"/>
  <c r="AH93" i="6" s="1"/>
  <c r="AI94" i="6" s="1"/>
  <c r="AI93" i="6"/>
  <c r="AE97" i="6" l="1"/>
  <c r="AA98" i="6"/>
  <c r="AD98" i="6"/>
  <c r="Z98" i="6"/>
  <c r="AC98" i="6"/>
  <c r="B99" i="6"/>
  <c r="AB98" i="6"/>
  <c r="T96" i="6"/>
  <c r="P96" i="6"/>
  <c r="AK96" i="6"/>
  <c r="AF96" i="6"/>
  <c r="S96" i="6"/>
  <c r="O96" i="6"/>
  <c r="AN96" i="6"/>
  <c r="AL96" i="6" s="1"/>
  <c r="AM96" i="6" s="1"/>
  <c r="AJ96" i="6"/>
  <c r="V96" i="6"/>
  <c r="R96" i="6"/>
  <c r="N96" i="6"/>
  <c r="U96" i="6"/>
  <c r="Q96" i="6"/>
  <c r="M96" i="6"/>
  <c r="U95" i="6"/>
  <c r="S95" i="6"/>
  <c r="V95" i="6"/>
  <c r="Q95" i="6"/>
  <c r="O95" i="6"/>
  <c r="R95" i="6"/>
  <c r="T95" i="6"/>
  <c r="N95" i="6"/>
  <c r="P95" i="6"/>
  <c r="AE98" i="6" l="1"/>
  <c r="B100" i="6"/>
  <c r="AB99" i="6"/>
  <c r="AA99" i="6"/>
  <c r="AD99" i="6"/>
  <c r="Z99" i="6"/>
  <c r="AE99" i="6" s="1"/>
  <c r="AC99" i="6"/>
  <c r="X96" i="6"/>
  <c r="X95" i="6"/>
  <c r="U97" i="6"/>
  <c r="Q97" i="6"/>
  <c r="M97" i="6"/>
  <c r="T97" i="6"/>
  <c r="P97" i="6"/>
  <c r="AK97" i="6"/>
  <c r="AF97" i="6"/>
  <c r="S97" i="6"/>
  <c r="O97" i="6"/>
  <c r="AN97" i="6"/>
  <c r="AL97" i="6" s="1"/>
  <c r="AM97" i="6" s="1"/>
  <c r="AJ97" i="6"/>
  <c r="V97" i="6"/>
  <c r="R97" i="6"/>
  <c r="N97" i="6"/>
  <c r="Y95" i="6" l="1"/>
  <c r="AH95" i="6" s="1"/>
  <c r="Y94" i="6"/>
  <c r="AH94" i="6" s="1"/>
  <c r="AI95" i="6" s="1"/>
  <c r="AK99" i="6"/>
  <c r="AF99" i="6"/>
  <c r="AN99" i="6"/>
  <c r="AL99" i="6" s="1"/>
  <c r="AM99" i="6" s="1"/>
  <c r="AJ99" i="6"/>
  <c r="M99" i="6"/>
  <c r="AC100" i="6"/>
  <c r="B101" i="6"/>
  <c r="AB100" i="6"/>
  <c r="AA100" i="6"/>
  <c r="AD100" i="6"/>
  <c r="Z100" i="6"/>
  <c r="AE100" i="6" s="1"/>
  <c r="U99" i="6" s="1"/>
  <c r="X97" i="6"/>
  <c r="AN98" i="6"/>
  <c r="AL98" i="6" s="1"/>
  <c r="AM98" i="6" s="1"/>
  <c r="AJ98" i="6"/>
  <c r="V98" i="6"/>
  <c r="R98" i="6"/>
  <c r="N98" i="6"/>
  <c r="U98" i="6"/>
  <c r="Q98" i="6"/>
  <c r="M98" i="6"/>
  <c r="T98" i="6"/>
  <c r="P98" i="6"/>
  <c r="AK98" i="6"/>
  <c r="AF98" i="6"/>
  <c r="S98" i="6"/>
  <c r="O98" i="6"/>
  <c r="P99" i="6" l="1"/>
  <c r="AK100" i="6"/>
  <c r="AF100" i="6"/>
  <c r="AN100" i="6"/>
  <c r="AL100" i="6" s="1"/>
  <c r="AM100" i="6" s="1"/>
  <c r="AJ100" i="6"/>
  <c r="M100" i="6"/>
  <c r="AD101" i="6"/>
  <c r="Z101" i="6"/>
  <c r="AE101" i="6" s="1"/>
  <c r="T100" i="6" s="1"/>
  <c r="AC101" i="6"/>
  <c r="B102" i="6"/>
  <c r="AB101" i="6"/>
  <c r="AA101" i="6"/>
  <c r="T99" i="6"/>
  <c r="N99" i="6"/>
  <c r="R99" i="6"/>
  <c r="O99" i="6"/>
  <c r="X98" i="6"/>
  <c r="Y96" i="6"/>
  <c r="AH96" i="6" s="1"/>
  <c r="AI97" i="6" s="1"/>
  <c r="Q99" i="6"/>
  <c r="V99" i="6"/>
  <c r="S99" i="6"/>
  <c r="X99" i="6" s="1"/>
  <c r="AI96" i="6"/>
  <c r="N100" i="6" l="1"/>
  <c r="R100" i="6"/>
  <c r="O100" i="6"/>
  <c r="X100" i="6" s="1"/>
  <c r="P100" i="6"/>
  <c r="Y98" i="6"/>
  <c r="AH98" i="6" s="1"/>
  <c r="Q100" i="6"/>
  <c r="V100" i="6"/>
  <c r="S100" i="6"/>
  <c r="M101" i="6"/>
  <c r="AK101" i="6"/>
  <c r="AF101" i="6"/>
  <c r="AN101" i="6"/>
  <c r="AL101" i="6" s="1"/>
  <c r="AM101" i="6" s="1"/>
  <c r="AJ101" i="6"/>
  <c r="U100" i="6"/>
  <c r="AA102" i="6"/>
  <c r="AD102" i="6"/>
  <c r="Z102" i="6"/>
  <c r="AC102" i="6"/>
  <c r="B103" i="6"/>
  <c r="AB102" i="6"/>
  <c r="Y97" i="6"/>
  <c r="AH97" i="6" s="1"/>
  <c r="AI98" i="6" s="1"/>
  <c r="Y99" i="6" l="1"/>
  <c r="AH99" i="6" s="1"/>
  <c r="AI100" i="6" s="1"/>
  <c r="AE102" i="6"/>
  <c r="AI99" i="6"/>
  <c r="B104" i="6"/>
  <c r="AB103" i="6"/>
  <c r="AA103" i="6"/>
  <c r="AD103" i="6"/>
  <c r="Z103" i="6"/>
  <c r="AC103" i="6"/>
  <c r="AN102" i="6" l="1"/>
  <c r="AL102" i="6" s="1"/>
  <c r="AM102" i="6" s="1"/>
  <c r="AJ102" i="6"/>
  <c r="M102" i="6"/>
  <c r="AK102" i="6"/>
  <c r="AF102" i="6"/>
  <c r="T101" i="6"/>
  <c r="S101" i="6"/>
  <c r="V101" i="6"/>
  <c r="N101" i="6"/>
  <c r="U101" i="6"/>
  <c r="P101" i="6"/>
  <c r="O101" i="6"/>
  <c r="R101" i="6"/>
  <c r="Q101" i="6"/>
  <c r="AE103" i="6"/>
  <c r="AC104" i="6"/>
  <c r="B105" i="6"/>
  <c r="AB104" i="6"/>
  <c r="AA104" i="6"/>
  <c r="AD104" i="6"/>
  <c r="Z104" i="6"/>
  <c r="AK103" i="6" l="1"/>
  <c r="AF103" i="6"/>
  <c r="AN103" i="6"/>
  <c r="AL103" i="6" s="1"/>
  <c r="AM103" i="6" s="1"/>
  <c r="AJ103" i="6"/>
  <c r="M103" i="6"/>
  <c r="T103" i="6"/>
  <c r="P103" i="6"/>
  <c r="R102" i="6"/>
  <c r="AE104" i="6"/>
  <c r="B106" i="6"/>
  <c r="AD105" i="6"/>
  <c r="Z105" i="6"/>
  <c r="AC105" i="6"/>
  <c r="AB105" i="6"/>
  <c r="AA105" i="6"/>
  <c r="Q102" i="6"/>
  <c r="V102" i="6"/>
  <c r="X101" i="6"/>
  <c r="O102" i="6"/>
  <c r="P102" i="6"/>
  <c r="U102" i="6"/>
  <c r="S102" i="6"/>
  <c r="T102" i="6"/>
  <c r="N102" i="6"/>
  <c r="X102" i="6" s="1"/>
  <c r="AK104" i="6" l="1"/>
  <c r="AF104" i="6"/>
  <c r="AN104" i="6"/>
  <c r="AL104" i="6" s="1"/>
  <c r="AM104" i="6" s="1"/>
  <c r="AJ104" i="6"/>
  <c r="N104" i="6"/>
  <c r="M104" i="6"/>
  <c r="N103" i="6"/>
  <c r="X103" i="6" s="1"/>
  <c r="AE105" i="6"/>
  <c r="T104" i="6" s="1"/>
  <c r="R103" i="6"/>
  <c r="O103" i="6"/>
  <c r="Y101" i="6"/>
  <c r="AH101" i="6" s="1"/>
  <c r="AI102" i="6" s="1"/>
  <c r="Y100" i="6"/>
  <c r="AH100" i="6" s="1"/>
  <c r="AI101" i="6" s="1"/>
  <c r="Q103" i="6"/>
  <c r="V103" i="6"/>
  <c r="S103" i="6"/>
  <c r="AA106" i="6"/>
  <c r="AD106" i="6"/>
  <c r="Z106" i="6"/>
  <c r="AE106" i="6" s="1"/>
  <c r="AC106" i="6"/>
  <c r="B107" i="6"/>
  <c r="AB106" i="6"/>
  <c r="U103" i="6"/>
  <c r="Y102" i="6" l="1"/>
  <c r="AH102" i="6" s="1"/>
  <c r="AI103" i="6" s="1"/>
  <c r="R104" i="6"/>
  <c r="O104" i="6"/>
  <c r="X104" i="6" s="1"/>
  <c r="P104" i="6"/>
  <c r="AN106" i="6"/>
  <c r="AL106" i="6" s="1"/>
  <c r="AM106" i="6" s="1"/>
  <c r="AJ106" i="6"/>
  <c r="AK106" i="6"/>
  <c r="AF106" i="6"/>
  <c r="M106" i="6"/>
  <c r="B108" i="6"/>
  <c r="AB107" i="6"/>
  <c r="AA107" i="6"/>
  <c r="AD107" i="6"/>
  <c r="Z107" i="6"/>
  <c r="AC107" i="6"/>
  <c r="Q104" i="6"/>
  <c r="V104" i="6"/>
  <c r="S104" i="6"/>
  <c r="AJ105" i="6"/>
  <c r="U105" i="6"/>
  <c r="Q105" i="6"/>
  <c r="M105" i="6"/>
  <c r="AN105" i="6"/>
  <c r="AL105" i="6" s="1"/>
  <c r="AM105" i="6" s="1"/>
  <c r="T105" i="6"/>
  <c r="P105" i="6"/>
  <c r="AF105" i="6"/>
  <c r="S105" i="6"/>
  <c r="O105" i="6"/>
  <c r="AK105" i="6"/>
  <c r="V105" i="6"/>
  <c r="R105" i="6"/>
  <c r="N105" i="6"/>
  <c r="U104" i="6"/>
  <c r="Y103" i="6" l="1"/>
  <c r="AH103" i="6" s="1"/>
  <c r="AI104" i="6" s="1"/>
  <c r="X105" i="6"/>
  <c r="AE107" i="6"/>
  <c r="AC108" i="6"/>
  <c r="B109" i="6"/>
  <c r="AB108" i="6"/>
  <c r="AA108" i="6"/>
  <c r="AD108" i="6"/>
  <c r="Z108" i="6"/>
  <c r="AE108" i="6" s="1"/>
  <c r="AD109" i="6" l="1"/>
  <c r="Z109" i="6"/>
  <c r="AC109" i="6"/>
  <c r="B110" i="6"/>
  <c r="AB109" i="6"/>
  <c r="AA109" i="6"/>
  <c r="AK108" i="6"/>
  <c r="AF108" i="6"/>
  <c r="AN108" i="6"/>
  <c r="AL108" i="6" s="1"/>
  <c r="AM108" i="6" s="1"/>
  <c r="AJ108" i="6"/>
  <c r="M108" i="6"/>
  <c r="AK107" i="6"/>
  <c r="AF107" i="6"/>
  <c r="S107" i="6"/>
  <c r="O107" i="6"/>
  <c r="AN107" i="6"/>
  <c r="AL107" i="6" s="1"/>
  <c r="AM107" i="6" s="1"/>
  <c r="AJ107" i="6"/>
  <c r="V107" i="6"/>
  <c r="R107" i="6"/>
  <c r="N107" i="6"/>
  <c r="U107" i="6"/>
  <c r="Q107" i="6"/>
  <c r="M107" i="6"/>
  <c r="T107" i="6"/>
  <c r="P107" i="6"/>
  <c r="V106" i="6"/>
  <c r="Q106" i="6"/>
  <c r="R106" i="6"/>
  <c r="T106" i="6"/>
  <c r="S106" i="6"/>
  <c r="N106" i="6"/>
  <c r="P106" i="6"/>
  <c r="O106" i="6"/>
  <c r="U106" i="6"/>
  <c r="Y104" i="6"/>
  <c r="AH104" i="6" s="1"/>
  <c r="AI105" i="6" s="1"/>
  <c r="X106" i="6" l="1"/>
  <c r="X107" i="6"/>
  <c r="AE109" i="6"/>
  <c r="AA110" i="6"/>
  <c r="AD110" i="6"/>
  <c r="Z110" i="6"/>
  <c r="AC110" i="6"/>
  <c r="B111" i="6"/>
  <c r="AB110" i="6"/>
  <c r="M109" i="6" l="1"/>
  <c r="AK109" i="6"/>
  <c r="AF109" i="6"/>
  <c r="AN109" i="6"/>
  <c r="AL109" i="6" s="1"/>
  <c r="AM109" i="6" s="1"/>
  <c r="AJ109" i="6"/>
  <c r="N109" i="6"/>
  <c r="T108" i="6"/>
  <c r="S108" i="6"/>
  <c r="V108" i="6"/>
  <c r="Q108" i="6"/>
  <c r="P108" i="6"/>
  <c r="O108" i="6"/>
  <c r="R108" i="6"/>
  <c r="N108" i="6"/>
  <c r="U108" i="6"/>
  <c r="AE110" i="6"/>
  <c r="B112" i="6"/>
  <c r="AB111" i="6"/>
  <c r="AA111" i="6"/>
  <c r="AD111" i="6"/>
  <c r="Z111" i="6"/>
  <c r="AC111" i="6"/>
  <c r="Y106" i="6"/>
  <c r="AH106" i="6" s="1"/>
  <c r="Y105" i="6"/>
  <c r="AH105" i="6" s="1"/>
  <c r="AI106" i="6" s="1"/>
  <c r="AC112" i="6" l="1"/>
  <c r="B113" i="6"/>
  <c r="AB112" i="6"/>
  <c r="AA112" i="6"/>
  <c r="AD112" i="6"/>
  <c r="Z112" i="6"/>
  <c r="AN110" i="6"/>
  <c r="AL110" i="6" s="1"/>
  <c r="AM110" i="6" s="1"/>
  <c r="AJ110" i="6"/>
  <c r="M110" i="6"/>
  <c r="AK110" i="6"/>
  <c r="AF110" i="6"/>
  <c r="V109" i="6"/>
  <c r="S109" i="6"/>
  <c r="T109" i="6"/>
  <c r="AE111" i="6"/>
  <c r="N110" i="6" s="1"/>
  <c r="Q109" i="6"/>
  <c r="X108" i="6"/>
  <c r="AI107" i="6"/>
  <c r="R109" i="6"/>
  <c r="O109" i="6"/>
  <c r="X109" i="6" s="1"/>
  <c r="P109" i="6"/>
  <c r="U109" i="6"/>
  <c r="S110" i="6" l="1"/>
  <c r="T110" i="6"/>
  <c r="AK111" i="6"/>
  <c r="AF111" i="6"/>
  <c r="AN111" i="6"/>
  <c r="AL111" i="6" s="1"/>
  <c r="AM111" i="6" s="1"/>
  <c r="AJ111" i="6"/>
  <c r="N111" i="6"/>
  <c r="U111" i="6"/>
  <c r="M111" i="6"/>
  <c r="T111" i="6"/>
  <c r="P111" i="6"/>
  <c r="Y108" i="6"/>
  <c r="AH108" i="6" s="1"/>
  <c r="Y107" i="6"/>
  <c r="AH107" i="6" s="1"/>
  <c r="AI108" i="6" s="1"/>
  <c r="R110" i="6"/>
  <c r="AE112" i="6"/>
  <c r="O111" i="6" s="1"/>
  <c r="AD113" i="6"/>
  <c r="Z113" i="6"/>
  <c r="AC113" i="6"/>
  <c r="B114" i="6"/>
  <c r="AB113" i="6"/>
  <c r="AA113" i="6"/>
  <c r="Q110" i="6"/>
  <c r="V110" i="6"/>
  <c r="O110" i="6"/>
  <c r="X110" i="6" s="1"/>
  <c r="P110" i="6"/>
  <c r="U110" i="6"/>
  <c r="Y109" i="6" l="1"/>
  <c r="AH109" i="6" s="1"/>
  <c r="AE113" i="6"/>
  <c r="R111" i="6"/>
  <c r="AA114" i="6"/>
  <c r="AD114" i="6"/>
  <c r="Z114" i="6"/>
  <c r="AC114" i="6"/>
  <c r="B115" i="6"/>
  <c r="AB114" i="6"/>
  <c r="T112" i="6"/>
  <c r="P112" i="6"/>
  <c r="AK112" i="6"/>
  <c r="AF112" i="6"/>
  <c r="S112" i="6"/>
  <c r="O112" i="6"/>
  <c r="AN112" i="6"/>
  <c r="AL112" i="6" s="1"/>
  <c r="AM112" i="6" s="1"/>
  <c r="AJ112" i="6"/>
  <c r="V112" i="6"/>
  <c r="R112" i="6"/>
  <c r="N112" i="6"/>
  <c r="U112" i="6"/>
  <c r="Q112" i="6"/>
  <c r="M112" i="6"/>
  <c r="AI109" i="6"/>
  <c r="Q111" i="6"/>
  <c r="X111" i="6" s="1"/>
  <c r="V111" i="6"/>
  <c r="S111" i="6"/>
  <c r="Y110" i="6" l="1"/>
  <c r="AH110" i="6" s="1"/>
  <c r="AE114" i="6"/>
  <c r="B116" i="6"/>
  <c r="AB115" i="6"/>
  <c r="AA115" i="6"/>
  <c r="AD115" i="6"/>
  <c r="Z115" i="6"/>
  <c r="AC115" i="6"/>
  <c r="U113" i="6"/>
  <c r="Q113" i="6"/>
  <c r="M113" i="6"/>
  <c r="T113" i="6"/>
  <c r="P113" i="6"/>
  <c r="AK113" i="6"/>
  <c r="AF113" i="6"/>
  <c r="S113" i="6"/>
  <c r="O113" i="6"/>
  <c r="AN113" i="6"/>
  <c r="AL113" i="6" s="1"/>
  <c r="AM113" i="6" s="1"/>
  <c r="AJ113" i="6"/>
  <c r="V113" i="6"/>
  <c r="R113" i="6"/>
  <c r="N113" i="6"/>
  <c r="X112" i="6"/>
  <c r="AI110" i="6"/>
  <c r="AE115" i="6" l="1"/>
  <c r="AC116" i="6"/>
  <c r="B117" i="6"/>
  <c r="AB116" i="6"/>
  <c r="AA116" i="6"/>
  <c r="AD116" i="6"/>
  <c r="Z116" i="6"/>
  <c r="AE116" i="6" s="1"/>
  <c r="AN114" i="6"/>
  <c r="AL114" i="6" s="1"/>
  <c r="AM114" i="6" s="1"/>
  <c r="AJ114" i="6"/>
  <c r="V114" i="6"/>
  <c r="R114" i="6"/>
  <c r="N114" i="6"/>
  <c r="U114" i="6"/>
  <c r="Q114" i="6"/>
  <c r="M114" i="6"/>
  <c r="T114" i="6"/>
  <c r="P114" i="6"/>
  <c r="AK114" i="6"/>
  <c r="AF114" i="6"/>
  <c r="S114" i="6"/>
  <c r="O114" i="6"/>
  <c r="AI111" i="6"/>
  <c r="X113" i="6"/>
  <c r="Y111" i="6"/>
  <c r="AH111" i="6" s="1"/>
  <c r="AI112" i="6" s="1"/>
  <c r="AK116" i="6" l="1"/>
  <c r="AF116" i="6"/>
  <c r="AN116" i="6"/>
  <c r="AL116" i="6" s="1"/>
  <c r="AM116" i="6" s="1"/>
  <c r="AJ116" i="6"/>
  <c r="M116" i="6"/>
  <c r="AD117" i="6"/>
  <c r="Z117" i="6"/>
  <c r="AC117" i="6"/>
  <c r="B118" i="6"/>
  <c r="AB117" i="6"/>
  <c r="AA117" i="6"/>
  <c r="X114" i="6"/>
  <c r="Y112" i="6"/>
  <c r="AH112" i="6" s="1"/>
  <c r="AI113" i="6" s="1"/>
  <c r="AK115" i="6"/>
  <c r="AF115" i="6"/>
  <c r="S115" i="6"/>
  <c r="O115" i="6"/>
  <c r="AN115" i="6"/>
  <c r="AL115" i="6" s="1"/>
  <c r="AM115" i="6" s="1"/>
  <c r="AJ115" i="6"/>
  <c r="V115" i="6"/>
  <c r="R115" i="6"/>
  <c r="N115" i="6"/>
  <c r="U115" i="6"/>
  <c r="Q115" i="6"/>
  <c r="M115" i="6"/>
  <c r="X115" i="6" s="1"/>
  <c r="T115" i="6"/>
  <c r="P115" i="6"/>
  <c r="AE117" i="6" l="1"/>
  <c r="Y114" i="6"/>
  <c r="AH114" i="6" s="1"/>
  <c r="AA118" i="6"/>
  <c r="AD118" i="6"/>
  <c r="Z118" i="6"/>
  <c r="AC118" i="6"/>
  <c r="B119" i="6"/>
  <c r="AB118" i="6"/>
  <c r="Y113" i="6"/>
  <c r="AH113" i="6" s="1"/>
  <c r="AI114" i="6" s="1"/>
  <c r="AI115" i="6" l="1"/>
  <c r="AE118" i="6"/>
  <c r="B120" i="6"/>
  <c r="AB119" i="6"/>
  <c r="AA119" i="6"/>
  <c r="AD119" i="6"/>
  <c r="Z119" i="6"/>
  <c r="AE119" i="6" s="1"/>
  <c r="AC119" i="6"/>
  <c r="U117" i="6"/>
  <c r="Q117" i="6"/>
  <c r="M117" i="6"/>
  <c r="T117" i="6"/>
  <c r="P117" i="6"/>
  <c r="AK117" i="6"/>
  <c r="AF117" i="6"/>
  <c r="S117" i="6"/>
  <c r="O117" i="6"/>
  <c r="AN117" i="6"/>
  <c r="AL117" i="6" s="1"/>
  <c r="AM117" i="6" s="1"/>
  <c r="AJ117" i="6"/>
  <c r="V117" i="6"/>
  <c r="R117" i="6"/>
  <c r="N117" i="6"/>
  <c r="T116" i="6"/>
  <c r="S116" i="6"/>
  <c r="V116" i="6"/>
  <c r="Q116" i="6"/>
  <c r="P116" i="6"/>
  <c r="O116" i="6"/>
  <c r="R116" i="6"/>
  <c r="N116" i="6"/>
  <c r="U116" i="6"/>
  <c r="X117" i="6" l="1"/>
  <c r="X116" i="6"/>
  <c r="AK119" i="6"/>
  <c r="AF119" i="6"/>
  <c r="AN119" i="6"/>
  <c r="AL119" i="6" s="1"/>
  <c r="AM119" i="6" s="1"/>
  <c r="AJ119" i="6"/>
  <c r="M119" i="6"/>
  <c r="AC120" i="6"/>
  <c r="B121" i="6"/>
  <c r="AB120" i="6"/>
  <c r="AA120" i="6"/>
  <c r="AD120" i="6"/>
  <c r="Z120" i="6"/>
  <c r="AE120" i="6" s="1"/>
  <c r="U119" i="6" s="1"/>
  <c r="AN118" i="6"/>
  <c r="AL118" i="6" s="1"/>
  <c r="AM118" i="6" s="1"/>
  <c r="AJ118" i="6"/>
  <c r="V118" i="6"/>
  <c r="R118" i="6"/>
  <c r="N118" i="6"/>
  <c r="U118" i="6"/>
  <c r="Q118" i="6"/>
  <c r="M118" i="6"/>
  <c r="T118" i="6"/>
  <c r="P118" i="6"/>
  <c r="AK118" i="6"/>
  <c r="AF118" i="6"/>
  <c r="S118" i="6"/>
  <c r="O118" i="6"/>
  <c r="P119" i="6" l="1"/>
  <c r="AK120" i="6"/>
  <c r="AF120" i="6"/>
  <c r="AN120" i="6"/>
  <c r="AL120" i="6" s="1"/>
  <c r="AM120" i="6" s="1"/>
  <c r="AJ120" i="6"/>
  <c r="M120" i="6"/>
  <c r="T119" i="6"/>
  <c r="N119" i="6"/>
  <c r="AD121" i="6"/>
  <c r="Z121" i="6"/>
  <c r="AC121" i="6"/>
  <c r="B122" i="6"/>
  <c r="AB121" i="6"/>
  <c r="AA121" i="6"/>
  <c r="R119" i="6"/>
  <c r="O119" i="6"/>
  <c r="Y116" i="6"/>
  <c r="AH116" i="6" s="1"/>
  <c r="Y115" i="6"/>
  <c r="AH115" i="6" s="1"/>
  <c r="AI116" i="6" s="1"/>
  <c r="X118" i="6"/>
  <c r="Q119" i="6"/>
  <c r="V119" i="6"/>
  <c r="S119" i="6"/>
  <c r="X119" i="6" s="1"/>
  <c r="Y117" i="6"/>
  <c r="AH117" i="6" s="1"/>
  <c r="AI117" i="6" l="1"/>
  <c r="AI118" i="6" s="1"/>
  <c r="AE121" i="6"/>
  <c r="Y118" i="6"/>
  <c r="AH118" i="6" s="1"/>
  <c r="AA122" i="6"/>
  <c r="AD122" i="6"/>
  <c r="Z122" i="6"/>
  <c r="AC122" i="6"/>
  <c r="B123" i="6"/>
  <c r="AB122" i="6"/>
  <c r="B124" i="6" l="1"/>
  <c r="AB123" i="6"/>
  <c r="AA123" i="6"/>
  <c r="AD123" i="6"/>
  <c r="Z123" i="6"/>
  <c r="AC123" i="6"/>
  <c r="M121" i="6"/>
  <c r="AK121" i="6"/>
  <c r="AF121" i="6"/>
  <c r="AN121" i="6"/>
  <c r="AL121" i="6" s="1"/>
  <c r="AM121" i="6" s="1"/>
  <c r="AJ121" i="6"/>
  <c r="N121" i="6"/>
  <c r="U120" i="6"/>
  <c r="T120" i="6"/>
  <c r="S120" i="6"/>
  <c r="V120" i="6"/>
  <c r="Q120" i="6"/>
  <c r="P120" i="6"/>
  <c r="O120" i="6"/>
  <c r="R120" i="6"/>
  <c r="N120" i="6"/>
  <c r="X120" i="6" s="1"/>
  <c r="AI119" i="6"/>
  <c r="AE122" i="6"/>
  <c r="AN122" i="6" l="1"/>
  <c r="AL122" i="6" s="1"/>
  <c r="AM122" i="6" s="1"/>
  <c r="AJ122" i="6"/>
  <c r="M122" i="6"/>
  <c r="AK122" i="6"/>
  <c r="AF122" i="6"/>
  <c r="R121" i="6"/>
  <c r="O121" i="6"/>
  <c r="P121" i="6"/>
  <c r="U121" i="6"/>
  <c r="V121" i="6"/>
  <c r="S121" i="6"/>
  <c r="T121" i="6"/>
  <c r="Y119" i="6"/>
  <c r="AH119" i="6" s="1"/>
  <c r="AI120" i="6" s="1"/>
  <c r="Q121" i="6"/>
  <c r="X121" i="6" s="1"/>
  <c r="AE123" i="6"/>
  <c r="V122" i="6" s="1"/>
  <c r="AC124" i="6"/>
  <c r="B125" i="6"/>
  <c r="AB124" i="6"/>
  <c r="AA124" i="6"/>
  <c r="AD124" i="6"/>
  <c r="Z124" i="6"/>
  <c r="AE124" i="6" s="1"/>
  <c r="Y120" i="6" l="1"/>
  <c r="AH120" i="6" s="1"/>
  <c r="AI121" i="6" s="1"/>
  <c r="R122" i="6"/>
  <c r="Q122" i="6"/>
  <c r="AK124" i="6"/>
  <c r="AF124" i="6"/>
  <c r="AN124" i="6"/>
  <c r="AL124" i="6" s="1"/>
  <c r="AM124" i="6" s="1"/>
  <c r="AJ124" i="6"/>
  <c r="M124" i="6"/>
  <c r="AK123" i="6"/>
  <c r="AF123" i="6"/>
  <c r="S123" i="6"/>
  <c r="O123" i="6"/>
  <c r="AN123" i="6"/>
  <c r="AL123" i="6" s="1"/>
  <c r="AM123" i="6" s="1"/>
  <c r="AJ123" i="6"/>
  <c r="V123" i="6"/>
  <c r="R123" i="6"/>
  <c r="N123" i="6"/>
  <c r="U123" i="6"/>
  <c r="Q123" i="6"/>
  <c r="M123" i="6"/>
  <c r="T123" i="6"/>
  <c r="P123" i="6"/>
  <c r="O122" i="6"/>
  <c r="P122" i="6"/>
  <c r="U122" i="6"/>
  <c r="AD125" i="6"/>
  <c r="Z125" i="6"/>
  <c r="AC125" i="6"/>
  <c r="B126" i="6"/>
  <c r="AB125" i="6"/>
  <c r="AA125" i="6"/>
  <c r="S122" i="6"/>
  <c r="T122" i="6"/>
  <c r="N122" i="6"/>
  <c r="X122" i="6" s="1"/>
  <c r="Y121" i="6" l="1"/>
  <c r="AH121" i="6" s="1"/>
  <c r="AI122" i="6" s="1"/>
  <c r="AA126" i="6"/>
  <c r="AD126" i="6"/>
  <c r="Z126" i="6"/>
  <c r="AC126" i="6"/>
  <c r="B127" i="6"/>
  <c r="AB126" i="6"/>
  <c r="X123" i="6"/>
  <c r="AE125" i="6"/>
  <c r="B128" i="6" l="1"/>
  <c r="AB127" i="6"/>
  <c r="AA127" i="6"/>
  <c r="AD127" i="6"/>
  <c r="Z127" i="6"/>
  <c r="AC127" i="6"/>
  <c r="M125" i="6"/>
  <c r="AK125" i="6"/>
  <c r="AF125" i="6"/>
  <c r="AN125" i="6"/>
  <c r="AL125" i="6" s="1"/>
  <c r="AM125" i="6" s="1"/>
  <c r="AJ125" i="6"/>
  <c r="N125" i="6"/>
  <c r="U124" i="6"/>
  <c r="T124" i="6"/>
  <c r="S124" i="6"/>
  <c r="V124" i="6"/>
  <c r="Q124" i="6"/>
  <c r="P124" i="6"/>
  <c r="O124" i="6"/>
  <c r="R124" i="6"/>
  <c r="N124" i="6"/>
  <c r="X124" i="6" s="1"/>
  <c r="Y123" i="6" s="1"/>
  <c r="AH123" i="6" s="1"/>
  <c r="AI124" i="6" s="1"/>
  <c r="AE126" i="6"/>
  <c r="Y122" i="6"/>
  <c r="AH122" i="6" s="1"/>
  <c r="AI123" i="6" s="1"/>
  <c r="AN126" i="6" l="1"/>
  <c r="AL126" i="6" s="1"/>
  <c r="AM126" i="6" s="1"/>
  <c r="AJ126" i="6"/>
  <c r="M126" i="6"/>
  <c r="AK126" i="6"/>
  <c r="AF126" i="6"/>
  <c r="V125" i="6"/>
  <c r="S125" i="6"/>
  <c r="T125" i="6"/>
  <c r="Q125" i="6"/>
  <c r="R125" i="6"/>
  <c r="O125" i="6"/>
  <c r="X125" i="6" s="1"/>
  <c r="P125" i="6"/>
  <c r="U125" i="6"/>
  <c r="AE127" i="6"/>
  <c r="U126" i="6" s="1"/>
  <c r="AC128" i="6"/>
  <c r="B129" i="6"/>
  <c r="AB128" i="6"/>
  <c r="AA128" i="6"/>
  <c r="AD128" i="6"/>
  <c r="Z128" i="6"/>
  <c r="AE128" i="6" s="1"/>
  <c r="Y124" i="6" l="1"/>
  <c r="AH124" i="6" s="1"/>
  <c r="AI125" i="6" s="1"/>
  <c r="AC129" i="6"/>
  <c r="B130" i="6"/>
  <c r="AB129" i="6"/>
  <c r="AD129" i="6"/>
  <c r="Z129" i="6"/>
  <c r="AA129" i="6"/>
  <c r="R126" i="6"/>
  <c r="AK128" i="6"/>
  <c r="AF128" i="6"/>
  <c r="AN128" i="6"/>
  <c r="AL128" i="6" s="1"/>
  <c r="AM128" i="6" s="1"/>
  <c r="AJ128" i="6"/>
  <c r="M128" i="6"/>
  <c r="Q126" i="6"/>
  <c r="V126" i="6"/>
  <c r="O126" i="6"/>
  <c r="P126" i="6"/>
  <c r="AK127" i="6"/>
  <c r="AF127" i="6"/>
  <c r="S127" i="6"/>
  <c r="O127" i="6"/>
  <c r="AN127" i="6"/>
  <c r="AL127" i="6" s="1"/>
  <c r="AM127" i="6" s="1"/>
  <c r="AJ127" i="6"/>
  <c r="V127" i="6"/>
  <c r="R127" i="6"/>
  <c r="N127" i="6"/>
  <c r="U127" i="6"/>
  <c r="Q127" i="6"/>
  <c r="M127" i="6"/>
  <c r="T127" i="6"/>
  <c r="P127" i="6"/>
  <c r="S126" i="6"/>
  <c r="T126" i="6"/>
  <c r="N126" i="6"/>
  <c r="X126" i="6" s="1"/>
  <c r="Y125" i="6" l="1"/>
  <c r="AH125" i="6" s="1"/>
  <c r="AI126" i="6" s="1"/>
  <c r="AE129" i="6"/>
  <c r="X127" i="6"/>
  <c r="AD130" i="6"/>
  <c r="Z130" i="6"/>
  <c r="AC130" i="6"/>
  <c r="B131" i="6"/>
  <c r="AB130" i="6"/>
  <c r="AA130" i="6"/>
  <c r="AE130" i="6" l="1"/>
  <c r="T129" i="6"/>
  <c r="P129" i="6"/>
  <c r="AK129" i="6"/>
  <c r="AF129" i="6"/>
  <c r="AN129" i="6"/>
  <c r="AL129" i="6" s="1"/>
  <c r="AM129" i="6" s="1"/>
  <c r="U129" i="6"/>
  <c r="Q129" i="6"/>
  <c r="AJ129" i="6"/>
  <c r="S129" i="6"/>
  <c r="M129" i="6"/>
  <c r="R129" i="6"/>
  <c r="O129" i="6"/>
  <c r="V129" i="6"/>
  <c r="N129" i="6"/>
  <c r="P128" i="6"/>
  <c r="O128" i="6"/>
  <c r="R128" i="6"/>
  <c r="N128" i="6"/>
  <c r="U128" i="6"/>
  <c r="T128" i="6"/>
  <c r="S128" i="6"/>
  <c r="V128" i="6"/>
  <c r="Q128" i="6"/>
  <c r="AA131" i="6"/>
  <c r="AD131" i="6"/>
  <c r="Z131" i="6"/>
  <c r="AC131" i="6"/>
  <c r="B132" i="6"/>
  <c r="AB131" i="6"/>
  <c r="Y126" i="6"/>
  <c r="AH126" i="6" s="1"/>
  <c r="AI127" i="6" s="1"/>
  <c r="AE131" i="6" l="1"/>
  <c r="X128" i="6"/>
  <c r="X129" i="6"/>
  <c r="B133" i="6"/>
  <c r="AB132" i="6"/>
  <c r="AA132" i="6"/>
  <c r="AD132" i="6"/>
  <c r="Z132" i="6"/>
  <c r="AE132" i="6" s="1"/>
  <c r="AC132" i="6"/>
  <c r="U130" i="6"/>
  <c r="Q130" i="6"/>
  <c r="M130" i="6"/>
  <c r="T130" i="6"/>
  <c r="P130" i="6"/>
  <c r="AK130" i="6"/>
  <c r="AF130" i="6"/>
  <c r="S130" i="6"/>
  <c r="O130" i="6"/>
  <c r="AN130" i="6"/>
  <c r="AL130" i="6" s="1"/>
  <c r="AM130" i="6" s="1"/>
  <c r="AJ130" i="6"/>
  <c r="V130" i="6"/>
  <c r="R130" i="6"/>
  <c r="N130" i="6"/>
  <c r="AK132" i="6" l="1"/>
  <c r="AF132" i="6"/>
  <c r="AN132" i="6"/>
  <c r="AL132" i="6" s="1"/>
  <c r="AM132" i="6" s="1"/>
  <c r="AJ132" i="6"/>
  <c r="M132" i="6"/>
  <c r="AC133" i="6"/>
  <c r="B134" i="6"/>
  <c r="AB133" i="6"/>
  <c r="AA133" i="6"/>
  <c r="AD133" i="6"/>
  <c r="Z133" i="6"/>
  <c r="AE133" i="6" s="1"/>
  <c r="U132" i="6" s="1"/>
  <c r="Y128" i="6"/>
  <c r="AH128" i="6" s="1"/>
  <c r="Y127" i="6"/>
  <c r="AH127" i="6" s="1"/>
  <c r="AI128" i="6" s="1"/>
  <c r="X130" i="6"/>
  <c r="Y129" i="6" s="1"/>
  <c r="AH129" i="6" s="1"/>
  <c r="AN131" i="6"/>
  <c r="AL131" i="6" s="1"/>
  <c r="AM131" i="6" s="1"/>
  <c r="AJ131" i="6"/>
  <c r="V131" i="6"/>
  <c r="R131" i="6"/>
  <c r="N131" i="6"/>
  <c r="U131" i="6"/>
  <c r="Q131" i="6"/>
  <c r="M131" i="6"/>
  <c r="T131" i="6"/>
  <c r="P131" i="6"/>
  <c r="AK131" i="6"/>
  <c r="AF131" i="6"/>
  <c r="S131" i="6"/>
  <c r="O131" i="6"/>
  <c r="X131" i="6" l="1"/>
  <c r="R132" i="6"/>
  <c r="O132" i="6"/>
  <c r="AI129" i="6"/>
  <c r="AI130" i="6" s="1"/>
  <c r="Q132" i="6"/>
  <c r="V132" i="6"/>
  <c r="S132" i="6"/>
  <c r="P132" i="6"/>
  <c r="Y130" i="6"/>
  <c r="AH130" i="6" s="1"/>
  <c r="AK133" i="6"/>
  <c r="AF133" i="6"/>
  <c r="AN133" i="6"/>
  <c r="AL133" i="6" s="1"/>
  <c r="AM133" i="6" s="1"/>
  <c r="AJ133" i="6"/>
  <c r="M133" i="6"/>
  <c r="AD134" i="6"/>
  <c r="Z134" i="6"/>
  <c r="AC134" i="6"/>
  <c r="B135" i="6"/>
  <c r="AB134" i="6"/>
  <c r="AA134" i="6"/>
  <c r="T132" i="6"/>
  <c r="N132" i="6"/>
  <c r="X132" i="6" s="1"/>
  <c r="AI131" i="6" l="1"/>
  <c r="Y131" i="6"/>
  <c r="AH131" i="6" s="1"/>
  <c r="AI132" i="6" s="1"/>
  <c r="AE134" i="6"/>
  <c r="AA135" i="6"/>
  <c r="AD135" i="6"/>
  <c r="Z135" i="6"/>
  <c r="AE135" i="6" s="1"/>
  <c r="AC135" i="6"/>
  <c r="B136" i="6"/>
  <c r="AB135" i="6"/>
  <c r="AN135" i="6" l="1"/>
  <c r="AL135" i="6" s="1"/>
  <c r="AM135" i="6" s="1"/>
  <c r="AJ135" i="6"/>
  <c r="M135" i="6"/>
  <c r="AK135" i="6"/>
  <c r="AF135" i="6"/>
  <c r="U134" i="6"/>
  <c r="Q134" i="6"/>
  <c r="M134" i="6"/>
  <c r="T134" i="6"/>
  <c r="P134" i="6"/>
  <c r="AK134" i="6"/>
  <c r="AF134" i="6"/>
  <c r="S134" i="6"/>
  <c r="O134" i="6"/>
  <c r="AN134" i="6"/>
  <c r="AL134" i="6" s="1"/>
  <c r="AM134" i="6" s="1"/>
  <c r="AJ134" i="6"/>
  <c r="V134" i="6"/>
  <c r="R134" i="6"/>
  <c r="N134" i="6"/>
  <c r="P133" i="6"/>
  <c r="O133" i="6"/>
  <c r="R133" i="6"/>
  <c r="U133" i="6"/>
  <c r="T133" i="6"/>
  <c r="S133" i="6"/>
  <c r="V133" i="6"/>
  <c r="Q133" i="6"/>
  <c r="N133" i="6"/>
  <c r="X133" i="6" s="1"/>
  <c r="B137" i="6"/>
  <c r="AB136" i="6"/>
  <c r="AA136" i="6"/>
  <c r="AD136" i="6"/>
  <c r="Z136" i="6"/>
  <c r="AC136" i="6"/>
  <c r="AE136" i="6" l="1"/>
  <c r="AC137" i="6"/>
  <c r="B138" i="6"/>
  <c r="AB137" i="6"/>
  <c r="AA137" i="6"/>
  <c r="AD137" i="6"/>
  <c r="Z137" i="6"/>
  <c r="AE137" i="6" s="1"/>
  <c r="Y132" i="6"/>
  <c r="AH132" i="6" s="1"/>
  <c r="AI133" i="6" s="1"/>
  <c r="X134" i="6"/>
  <c r="Y133" i="6" l="1"/>
  <c r="AH133" i="6" s="1"/>
  <c r="AI134" i="6" s="1"/>
  <c r="AK136" i="6"/>
  <c r="AF136" i="6"/>
  <c r="S136" i="6"/>
  <c r="O136" i="6"/>
  <c r="AN136" i="6"/>
  <c r="AL136" i="6" s="1"/>
  <c r="AM136" i="6" s="1"/>
  <c r="AJ136" i="6"/>
  <c r="V136" i="6"/>
  <c r="R136" i="6"/>
  <c r="N136" i="6"/>
  <c r="U136" i="6"/>
  <c r="Q136" i="6"/>
  <c r="M136" i="6"/>
  <c r="T136" i="6"/>
  <c r="P136" i="6"/>
  <c r="N135" i="6"/>
  <c r="T135" i="6"/>
  <c r="S135" i="6"/>
  <c r="U135" i="6"/>
  <c r="P135" i="6"/>
  <c r="O135" i="6"/>
  <c r="V135" i="6"/>
  <c r="Q135" i="6"/>
  <c r="R135" i="6"/>
  <c r="AK137" i="6"/>
  <c r="AF137" i="6"/>
  <c r="AN137" i="6"/>
  <c r="AL137" i="6" s="1"/>
  <c r="AM137" i="6" s="1"/>
  <c r="AJ137" i="6"/>
  <c r="M137" i="6"/>
  <c r="AD138" i="6"/>
  <c r="Z138" i="6"/>
  <c r="AC138" i="6"/>
  <c r="B139" i="6"/>
  <c r="AB138" i="6"/>
  <c r="AA138" i="6"/>
  <c r="AA139" i="6" l="1"/>
  <c r="AD139" i="6"/>
  <c r="Z139" i="6"/>
  <c r="AC139" i="6"/>
  <c r="B140" i="6"/>
  <c r="AB139" i="6"/>
  <c r="X136" i="6"/>
  <c r="AE138" i="6"/>
  <c r="X135" i="6"/>
  <c r="M138" i="6" l="1"/>
  <c r="AK138" i="6"/>
  <c r="AF138" i="6"/>
  <c r="AN138" i="6"/>
  <c r="AL138" i="6" s="1"/>
  <c r="AM138" i="6" s="1"/>
  <c r="AJ138" i="6"/>
  <c r="U137" i="6"/>
  <c r="T137" i="6"/>
  <c r="S137" i="6"/>
  <c r="V137" i="6"/>
  <c r="Q137" i="6"/>
  <c r="O137" i="6"/>
  <c r="R137" i="6"/>
  <c r="P137" i="6"/>
  <c r="N137" i="6"/>
  <c r="X137" i="6" s="1"/>
  <c r="Y135" i="6"/>
  <c r="AH135" i="6" s="1"/>
  <c r="AI136" i="6" s="1"/>
  <c r="Y134" i="6"/>
  <c r="AH134" i="6" s="1"/>
  <c r="AI135" i="6" s="1"/>
  <c r="AE139" i="6"/>
  <c r="Q138" i="6" s="1"/>
  <c r="B141" i="6"/>
  <c r="AB140" i="6"/>
  <c r="AA140" i="6"/>
  <c r="AD140" i="6"/>
  <c r="Z140" i="6"/>
  <c r="AE140" i="6" s="1"/>
  <c r="AC140" i="6"/>
  <c r="AC141" i="6" l="1"/>
  <c r="B142" i="6"/>
  <c r="AB141" i="6"/>
  <c r="AA141" i="6"/>
  <c r="AD141" i="6"/>
  <c r="Z141" i="6"/>
  <c r="AE141" i="6" s="1"/>
  <c r="V138" i="6"/>
  <c r="S138" i="6"/>
  <c r="T138" i="6"/>
  <c r="Y136" i="6"/>
  <c r="AH136" i="6" s="1"/>
  <c r="AI137" i="6" s="1"/>
  <c r="N138" i="6"/>
  <c r="X138" i="6" s="1"/>
  <c r="AK140" i="6"/>
  <c r="AF140" i="6"/>
  <c r="S140" i="6"/>
  <c r="O140" i="6"/>
  <c r="AN140" i="6"/>
  <c r="AL140" i="6" s="1"/>
  <c r="AM140" i="6" s="1"/>
  <c r="AJ140" i="6"/>
  <c r="V140" i="6"/>
  <c r="R140" i="6"/>
  <c r="N140" i="6"/>
  <c r="U140" i="6"/>
  <c r="Q140" i="6"/>
  <c r="M140" i="6"/>
  <c r="T140" i="6"/>
  <c r="P140" i="6"/>
  <c r="AN139" i="6"/>
  <c r="AL139" i="6" s="1"/>
  <c r="AM139" i="6" s="1"/>
  <c r="AJ139" i="6"/>
  <c r="V139" i="6"/>
  <c r="R139" i="6"/>
  <c r="N139" i="6"/>
  <c r="U139" i="6"/>
  <c r="Q139" i="6"/>
  <c r="M139" i="6"/>
  <c r="T139" i="6"/>
  <c r="P139" i="6"/>
  <c r="AK139" i="6"/>
  <c r="AF139" i="6"/>
  <c r="S139" i="6"/>
  <c r="O139" i="6"/>
  <c r="R138" i="6"/>
  <c r="O138" i="6"/>
  <c r="P138" i="6"/>
  <c r="U138" i="6"/>
  <c r="Y137" i="6" l="1"/>
  <c r="AH137" i="6" s="1"/>
  <c r="AI138" i="6" s="1"/>
  <c r="X139" i="6"/>
  <c r="AK141" i="6"/>
  <c r="AF141" i="6"/>
  <c r="AN141" i="6"/>
  <c r="AL141" i="6" s="1"/>
  <c r="AM141" i="6" s="1"/>
  <c r="AJ141" i="6"/>
  <c r="M141" i="6"/>
  <c r="AD142" i="6"/>
  <c r="Z142" i="6"/>
  <c r="AC142" i="6"/>
  <c r="B143" i="6"/>
  <c r="AB142" i="6"/>
  <c r="AA142" i="6"/>
  <c r="X140" i="6"/>
  <c r="Y139" i="6" l="1"/>
  <c r="AH139" i="6" s="1"/>
  <c r="AE142" i="6"/>
  <c r="AA143" i="6"/>
  <c r="AD143" i="6"/>
  <c r="Z143" i="6"/>
  <c r="AC143" i="6"/>
  <c r="B144" i="6"/>
  <c r="AB143" i="6"/>
  <c r="Y138" i="6"/>
  <c r="AH138" i="6" s="1"/>
  <c r="AI139" i="6" s="1"/>
  <c r="B145" i="6" l="1"/>
  <c r="AB144" i="6"/>
  <c r="AA144" i="6"/>
  <c r="AD144" i="6"/>
  <c r="Z144" i="6"/>
  <c r="AC144" i="6"/>
  <c r="M142" i="6"/>
  <c r="AK142" i="6"/>
  <c r="AF142" i="6"/>
  <c r="AN142" i="6"/>
  <c r="AL142" i="6" s="1"/>
  <c r="AM142" i="6" s="1"/>
  <c r="AJ142" i="6"/>
  <c r="P141" i="6"/>
  <c r="O141" i="6"/>
  <c r="R141" i="6"/>
  <c r="T141" i="6"/>
  <c r="S141" i="6"/>
  <c r="V141" i="6"/>
  <c r="Q141" i="6"/>
  <c r="N141" i="6"/>
  <c r="U141" i="6"/>
  <c r="AE143" i="6"/>
  <c r="U142" i="6" s="1"/>
  <c r="AI140" i="6"/>
  <c r="N142" i="6" l="1"/>
  <c r="R142" i="6"/>
  <c r="O142" i="6"/>
  <c r="P142" i="6"/>
  <c r="X141" i="6"/>
  <c r="AN143" i="6"/>
  <c r="AL143" i="6" s="1"/>
  <c r="AM143" i="6" s="1"/>
  <c r="AJ143" i="6"/>
  <c r="M143" i="6"/>
  <c r="P143" i="6"/>
  <c r="AK143" i="6"/>
  <c r="AF143" i="6"/>
  <c r="O143" i="6"/>
  <c r="V142" i="6"/>
  <c r="S142" i="6"/>
  <c r="T142" i="6"/>
  <c r="X142" i="6"/>
  <c r="Q142" i="6"/>
  <c r="AE144" i="6"/>
  <c r="N143" i="6" s="1"/>
  <c r="AC145" i="6"/>
  <c r="B146" i="6"/>
  <c r="AB145" i="6"/>
  <c r="AA145" i="6"/>
  <c r="AD145" i="6"/>
  <c r="Z145" i="6"/>
  <c r="AE145" i="6" l="1"/>
  <c r="AD146" i="6"/>
  <c r="Z146" i="6"/>
  <c r="AC146" i="6"/>
  <c r="B147" i="6"/>
  <c r="AB146" i="6"/>
  <c r="AA146" i="6"/>
  <c r="Q143" i="6"/>
  <c r="V143" i="6"/>
  <c r="U143" i="6"/>
  <c r="S143" i="6"/>
  <c r="T143" i="6"/>
  <c r="AK144" i="6"/>
  <c r="AF144" i="6"/>
  <c r="S144" i="6"/>
  <c r="O144" i="6"/>
  <c r="AN144" i="6"/>
  <c r="AL144" i="6" s="1"/>
  <c r="AM144" i="6" s="1"/>
  <c r="AJ144" i="6"/>
  <c r="V144" i="6"/>
  <c r="R144" i="6"/>
  <c r="N144" i="6"/>
  <c r="U144" i="6"/>
  <c r="Q144" i="6"/>
  <c r="M144" i="6"/>
  <c r="T144" i="6"/>
  <c r="P144" i="6"/>
  <c r="R143" i="6"/>
  <c r="X143" i="6" s="1"/>
  <c r="Y141" i="6"/>
  <c r="AH141" i="6" s="1"/>
  <c r="Y140" i="6"/>
  <c r="AH140" i="6" s="1"/>
  <c r="AI141" i="6" s="1"/>
  <c r="Y142" i="6" l="1"/>
  <c r="AH142" i="6" s="1"/>
  <c r="AE146" i="6"/>
  <c r="X144" i="6"/>
  <c r="AA147" i="6"/>
  <c r="AD147" i="6"/>
  <c r="Z147" i="6"/>
  <c r="AC147" i="6"/>
  <c r="B148" i="6"/>
  <c r="AB147" i="6"/>
  <c r="AI142" i="6"/>
  <c r="T145" i="6"/>
  <c r="P145" i="6"/>
  <c r="AK145" i="6"/>
  <c r="AF145" i="6"/>
  <c r="S145" i="6"/>
  <c r="O145" i="6"/>
  <c r="AN145" i="6"/>
  <c r="AL145" i="6" s="1"/>
  <c r="AM145" i="6" s="1"/>
  <c r="AJ145" i="6"/>
  <c r="V145" i="6"/>
  <c r="R145" i="6"/>
  <c r="N145" i="6"/>
  <c r="U145" i="6"/>
  <c r="Q145" i="6"/>
  <c r="M145" i="6"/>
  <c r="AE147" i="6" l="1"/>
  <c r="U146" i="6"/>
  <c r="Q146" i="6"/>
  <c r="M146" i="6"/>
  <c r="T146" i="6"/>
  <c r="P146" i="6"/>
  <c r="AK146" i="6"/>
  <c r="AF146" i="6"/>
  <c r="S146" i="6"/>
  <c r="O146" i="6"/>
  <c r="AN146" i="6"/>
  <c r="AL146" i="6" s="1"/>
  <c r="AM146" i="6" s="1"/>
  <c r="AJ146" i="6"/>
  <c r="V146" i="6"/>
  <c r="R146" i="6"/>
  <c r="N146" i="6"/>
  <c r="B149" i="6"/>
  <c r="AB148" i="6"/>
  <c r="AA148" i="6"/>
  <c r="AD148" i="6"/>
  <c r="Z148" i="6"/>
  <c r="AE148" i="6" s="1"/>
  <c r="AC148" i="6"/>
  <c r="AI143" i="6"/>
  <c r="X145" i="6"/>
  <c r="Y143" i="6"/>
  <c r="AH143" i="6" s="1"/>
  <c r="AK148" i="6" l="1"/>
  <c r="AF148" i="6"/>
  <c r="AN148" i="6"/>
  <c r="AL148" i="6" s="1"/>
  <c r="AM148" i="6" s="1"/>
  <c r="AJ148" i="6"/>
  <c r="M148" i="6"/>
  <c r="AI144" i="6"/>
  <c r="AN147" i="6"/>
  <c r="AL147" i="6" s="1"/>
  <c r="AM147" i="6" s="1"/>
  <c r="AJ147" i="6"/>
  <c r="V147" i="6"/>
  <c r="R147" i="6"/>
  <c r="N147" i="6"/>
  <c r="U147" i="6"/>
  <c r="Q147" i="6"/>
  <c r="M147" i="6"/>
  <c r="T147" i="6"/>
  <c r="P147" i="6"/>
  <c r="AK147" i="6"/>
  <c r="AF147" i="6"/>
  <c r="S147" i="6"/>
  <c r="O147" i="6"/>
  <c r="AC149" i="6"/>
  <c r="B150" i="6"/>
  <c r="AB149" i="6"/>
  <c r="AA149" i="6"/>
  <c r="AD149" i="6"/>
  <c r="Z149" i="6"/>
  <c r="AE149" i="6" s="1"/>
  <c r="U148" i="6" s="1"/>
  <c r="X146" i="6"/>
  <c r="Y145" i="6" s="1"/>
  <c r="AH145" i="6" s="1"/>
  <c r="AI146" i="6" s="1"/>
  <c r="Y144" i="6"/>
  <c r="AH144" i="6" s="1"/>
  <c r="AI145" i="6" s="1"/>
  <c r="X147" i="6" l="1"/>
  <c r="R148" i="6"/>
  <c r="O148" i="6"/>
  <c r="AD150" i="6"/>
  <c r="Z150" i="6"/>
  <c r="AC150" i="6"/>
  <c r="B151" i="6"/>
  <c r="AB150" i="6"/>
  <c r="AA150" i="6"/>
  <c r="Q148" i="6"/>
  <c r="V148" i="6"/>
  <c r="S148" i="6"/>
  <c r="Y146" i="6"/>
  <c r="AH146" i="6" s="1"/>
  <c r="AI147" i="6" s="1"/>
  <c r="P148" i="6"/>
  <c r="AK149" i="6"/>
  <c r="AF149" i="6"/>
  <c r="AN149" i="6"/>
  <c r="AL149" i="6" s="1"/>
  <c r="AM149" i="6" s="1"/>
  <c r="AJ149" i="6"/>
  <c r="M149" i="6"/>
  <c r="T148" i="6"/>
  <c r="N148" i="6"/>
  <c r="X148" i="6" s="1"/>
  <c r="AE150" i="6" l="1"/>
  <c r="AA151" i="6"/>
  <c r="AD151" i="6"/>
  <c r="Z151" i="6"/>
  <c r="AC151" i="6"/>
  <c r="B152" i="6"/>
  <c r="AB151" i="6"/>
  <c r="Y147" i="6"/>
  <c r="AH147" i="6" s="1"/>
  <c r="AI148" i="6" s="1"/>
  <c r="M150" i="6" l="1"/>
  <c r="AK150" i="6"/>
  <c r="AF150" i="6"/>
  <c r="AN150" i="6"/>
  <c r="AL150" i="6" s="1"/>
  <c r="AM150" i="6" s="1"/>
  <c r="AJ150" i="6"/>
  <c r="N150" i="6"/>
  <c r="T149" i="6"/>
  <c r="S149" i="6"/>
  <c r="V149" i="6"/>
  <c r="Q149" i="6"/>
  <c r="P149" i="6"/>
  <c r="O149" i="6"/>
  <c r="R149" i="6"/>
  <c r="N149" i="6"/>
  <c r="U149" i="6"/>
  <c r="AE151" i="6"/>
  <c r="AC152" i="6"/>
  <c r="B153" i="6"/>
  <c r="AB152" i="6"/>
  <c r="AD152" i="6"/>
  <c r="Z152" i="6"/>
  <c r="AA152" i="6"/>
  <c r="AE152" i="6" l="1"/>
  <c r="AN151" i="6"/>
  <c r="AL151" i="6" s="1"/>
  <c r="AM151" i="6" s="1"/>
  <c r="AJ151" i="6"/>
  <c r="V151" i="6"/>
  <c r="R151" i="6"/>
  <c r="N151" i="6"/>
  <c r="U151" i="6"/>
  <c r="Q151" i="6"/>
  <c r="M151" i="6"/>
  <c r="T151" i="6"/>
  <c r="P151" i="6"/>
  <c r="AK151" i="6"/>
  <c r="AF151" i="6"/>
  <c r="S151" i="6"/>
  <c r="O151" i="6"/>
  <c r="V150" i="6"/>
  <c r="S150" i="6"/>
  <c r="T150" i="6"/>
  <c r="X149" i="6"/>
  <c r="Q150" i="6"/>
  <c r="AD153" i="6"/>
  <c r="Z153" i="6"/>
  <c r="AC153" i="6"/>
  <c r="B154" i="6"/>
  <c r="AB153" i="6"/>
  <c r="AA153" i="6"/>
  <c r="R150" i="6"/>
  <c r="O150" i="6"/>
  <c r="X150" i="6" s="1"/>
  <c r="P150" i="6"/>
  <c r="U150" i="6"/>
  <c r="Y149" i="6" l="1"/>
  <c r="AH149" i="6" s="1"/>
  <c r="Y148" i="6"/>
  <c r="AH148" i="6" s="1"/>
  <c r="AI149" i="6" s="1"/>
  <c r="AE153" i="6"/>
  <c r="AA154" i="6"/>
  <c r="AD154" i="6"/>
  <c r="Z154" i="6"/>
  <c r="AC154" i="6"/>
  <c r="B155" i="6"/>
  <c r="AB154" i="6"/>
  <c r="X151" i="6"/>
  <c r="T152" i="6"/>
  <c r="P152" i="6"/>
  <c r="AK152" i="6"/>
  <c r="AF152" i="6"/>
  <c r="AN152" i="6"/>
  <c r="AL152" i="6" s="1"/>
  <c r="AM152" i="6" s="1"/>
  <c r="U152" i="6"/>
  <c r="Q152" i="6"/>
  <c r="M152" i="6"/>
  <c r="R152" i="6"/>
  <c r="O152" i="6"/>
  <c r="AJ152" i="6"/>
  <c r="V152" i="6"/>
  <c r="N152" i="6"/>
  <c r="S152" i="6"/>
  <c r="X152" i="6" l="1"/>
  <c r="Y151" i="6"/>
  <c r="AH151" i="6" s="1"/>
  <c r="M153" i="6"/>
  <c r="AK153" i="6"/>
  <c r="AF153" i="6"/>
  <c r="AN153" i="6"/>
  <c r="AL153" i="6" s="1"/>
  <c r="AM153" i="6" s="1"/>
  <c r="AJ153" i="6"/>
  <c r="AE154" i="6"/>
  <c r="Q153" i="6" s="1"/>
  <c r="B156" i="6"/>
  <c r="AB155" i="6"/>
  <c r="AA155" i="6"/>
  <c r="AD155" i="6"/>
  <c r="Z155" i="6"/>
  <c r="AC155" i="6"/>
  <c r="AI150" i="6"/>
  <c r="Y150" i="6"/>
  <c r="AH150" i="6" s="1"/>
  <c r="AN154" i="6" l="1"/>
  <c r="AL154" i="6" s="1"/>
  <c r="AM154" i="6" s="1"/>
  <c r="AJ154" i="6"/>
  <c r="M154" i="6"/>
  <c r="AK154" i="6"/>
  <c r="AF154" i="6"/>
  <c r="N153" i="6"/>
  <c r="R153" i="6"/>
  <c r="O153" i="6"/>
  <c r="P153" i="6"/>
  <c r="U153" i="6"/>
  <c r="AI151" i="6"/>
  <c r="AE155" i="6"/>
  <c r="U154" i="6" s="1"/>
  <c r="AC156" i="6"/>
  <c r="B157" i="6"/>
  <c r="AB156" i="6"/>
  <c r="AA156" i="6"/>
  <c r="AD156" i="6"/>
  <c r="Z156" i="6"/>
  <c r="AE156" i="6" s="1"/>
  <c r="V153" i="6"/>
  <c r="S153" i="6"/>
  <c r="T153" i="6"/>
  <c r="AI152" i="6"/>
  <c r="X153" i="6"/>
  <c r="Y152" i="6" s="1"/>
  <c r="AH152" i="6" s="1"/>
  <c r="AI153" i="6" s="1"/>
  <c r="AK156" i="6" l="1"/>
  <c r="AF156" i="6"/>
  <c r="AN156" i="6"/>
  <c r="AL156" i="6" s="1"/>
  <c r="AM156" i="6" s="1"/>
  <c r="AJ156" i="6"/>
  <c r="M156" i="6"/>
  <c r="AD157" i="6"/>
  <c r="Z157" i="6"/>
  <c r="AC157" i="6"/>
  <c r="B158" i="6"/>
  <c r="AB157" i="6"/>
  <c r="AA157" i="6"/>
  <c r="R154" i="6"/>
  <c r="Q154" i="6"/>
  <c r="V154" i="6"/>
  <c r="O154" i="6"/>
  <c r="P154" i="6"/>
  <c r="AK155" i="6"/>
  <c r="AF155" i="6"/>
  <c r="S155" i="6"/>
  <c r="O155" i="6"/>
  <c r="AN155" i="6"/>
  <c r="AL155" i="6" s="1"/>
  <c r="AM155" i="6" s="1"/>
  <c r="AJ155" i="6"/>
  <c r="V155" i="6"/>
  <c r="R155" i="6"/>
  <c r="N155" i="6"/>
  <c r="U155" i="6"/>
  <c r="Q155" i="6"/>
  <c r="M155" i="6"/>
  <c r="T155" i="6"/>
  <c r="P155" i="6"/>
  <c r="S154" i="6"/>
  <c r="T154" i="6"/>
  <c r="N154" i="6"/>
  <c r="X154" i="6" s="1"/>
  <c r="Y153" i="6" l="1"/>
  <c r="AH153" i="6" s="1"/>
  <c r="AI154" i="6" s="1"/>
  <c r="X155" i="6"/>
  <c r="AE157" i="6"/>
  <c r="AA158" i="6"/>
  <c r="AD158" i="6"/>
  <c r="Z158" i="6"/>
  <c r="AE158" i="6" s="1"/>
  <c r="AC158" i="6"/>
  <c r="B159" i="6"/>
  <c r="AB158" i="6"/>
  <c r="B160" i="6" l="1"/>
  <c r="AB159" i="6"/>
  <c r="AA159" i="6"/>
  <c r="AD159" i="6"/>
  <c r="Z159" i="6"/>
  <c r="AC159" i="6"/>
  <c r="U157" i="6"/>
  <c r="Q157" i="6"/>
  <c r="M157" i="6"/>
  <c r="T157" i="6"/>
  <c r="P157" i="6"/>
  <c r="AK157" i="6"/>
  <c r="AF157" i="6"/>
  <c r="S157" i="6"/>
  <c r="O157" i="6"/>
  <c r="AN157" i="6"/>
  <c r="AL157" i="6" s="1"/>
  <c r="AM157" i="6" s="1"/>
  <c r="AJ157" i="6"/>
  <c r="V157" i="6"/>
  <c r="R157" i="6"/>
  <c r="N157" i="6"/>
  <c r="T156" i="6"/>
  <c r="S156" i="6"/>
  <c r="V156" i="6"/>
  <c r="Q156" i="6"/>
  <c r="P156" i="6"/>
  <c r="O156" i="6"/>
  <c r="R156" i="6"/>
  <c r="N156" i="6"/>
  <c r="X156" i="6" s="1"/>
  <c r="U156" i="6"/>
  <c r="AN158" i="6"/>
  <c r="AL158" i="6" s="1"/>
  <c r="AM158" i="6" s="1"/>
  <c r="AJ158" i="6"/>
  <c r="M158" i="6"/>
  <c r="AK158" i="6"/>
  <c r="AF158" i="6"/>
  <c r="Y155" i="6"/>
  <c r="AH155" i="6" s="1"/>
  <c r="Y154" i="6"/>
  <c r="AH154" i="6" s="1"/>
  <c r="AI155" i="6" s="1"/>
  <c r="X157" i="6" l="1"/>
  <c r="AI156" i="6"/>
  <c r="AE159" i="6"/>
  <c r="AC160" i="6"/>
  <c r="B161" i="6"/>
  <c r="AB160" i="6"/>
  <c r="AA160" i="6"/>
  <c r="AD160" i="6"/>
  <c r="Z160" i="6"/>
  <c r="AE160" i="6" s="1"/>
  <c r="AK160" i="6" l="1"/>
  <c r="AF160" i="6"/>
  <c r="AN160" i="6"/>
  <c r="AL160" i="6" s="1"/>
  <c r="AM160" i="6" s="1"/>
  <c r="AJ160" i="6"/>
  <c r="M160" i="6"/>
  <c r="AD161" i="6"/>
  <c r="Z161" i="6"/>
  <c r="AC161" i="6"/>
  <c r="B162" i="6"/>
  <c r="AB161" i="6"/>
  <c r="AA161" i="6"/>
  <c r="AK159" i="6"/>
  <c r="AF159" i="6"/>
  <c r="S159" i="6"/>
  <c r="O159" i="6"/>
  <c r="AN159" i="6"/>
  <c r="AL159" i="6" s="1"/>
  <c r="AM159" i="6" s="1"/>
  <c r="AJ159" i="6"/>
  <c r="V159" i="6"/>
  <c r="R159" i="6"/>
  <c r="N159" i="6"/>
  <c r="U159" i="6"/>
  <c r="Q159" i="6"/>
  <c r="M159" i="6"/>
  <c r="T159" i="6"/>
  <c r="P159" i="6"/>
  <c r="V158" i="6"/>
  <c r="Q158" i="6"/>
  <c r="R158" i="6"/>
  <c r="N158" i="6"/>
  <c r="T158" i="6"/>
  <c r="S158" i="6"/>
  <c r="U158" i="6"/>
  <c r="P158" i="6"/>
  <c r="O158" i="6"/>
  <c r="Y156" i="6"/>
  <c r="AH156" i="6" s="1"/>
  <c r="AI157" i="6" s="1"/>
  <c r="AA162" i="6" l="1"/>
  <c r="AD162" i="6"/>
  <c r="Z162" i="6"/>
  <c r="AC162" i="6"/>
  <c r="B163" i="6"/>
  <c r="AB162" i="6"/>
  <c r="X158" i="6"/>
  <c r="X159" i="6"/>
  <c r="AE161" i="6"/>
  <c r="Y158" i="6" l="1"/>
  <c r="AH158" i="6" s="1"/>
  <c r="AI159" i="6" s="1"/>
  <c r="Y157" i="6"/>
  <c r="AH157" i="6" s="1"/>
  <c r="AI158" i="6" s="1"/>
  <c r="AE162" i="6"/>
  <c r="U161" i="6" s="1"/>
  <c r="Q161" i="6"/>
  <c r="M161" i="6"/>
  <c r="T161" i="6"/>
  <c r="P161" i="6"/>
  <c r="AK161" i="6"/>
  <c r="AF161" i="6"/>
  <c r="S161" i="6"/>
  <c r="O161" i="6"/>
  <c r="AN161" i="6"/>
  <c r="AL161" i="6" s="1"/>
  <c r="AM161" i="6" s="1"/>
  <c r="AJ161" i="6"/>
  <c r="V161" i="6"/>
  <c r="R161" i="6"/>
  <c r="N161" i="6"/>
  <c r="T160" i="6"/>
  <c r="S160" i="6"/>
  <c r="V160" i="6"/>
  <c r="Q160" i="6"/>
  <c r="P160" i="6"/>
  <c r="O160" i="6"/>
  <c r="R160" i="6"/>
  <c r="N160" i="6"/>
  <c r="U160" i="6"/>
  <c r="AD163" i="6"/>
  <c r="B164" i="6"/>
  <c r="AB163" i="6"/>
  <c r="AC163" i="6"/>
  <c r="AA163" i="6"/>
  <c r="Z163" i="6"/>
  <c r="AA164" i="6" l="1"/>
  <c r="AC164" i="6"/>
  <c r="Z164" i="6"/>
  <c r="B165" i="6"/>
  <c r="AD164" i="6"/>
  <c r="AB164" i="6"/>
  <c r="X160" i="6"/>
  <c r="AN162" i="6"/>
  <c r="AL162" i="6" s="1"/>
  <c r="AM162" i="6" s="1"/>
  <c r="AJ162" i="6"/>
  <c r="M162" i="6"/>
  <c r="AK162" i="6"/>
  <c r="AF162" i="6"/>
  <c r="S162" i="6"/>
  <c r="X161" i="6"/>
  <c r="AE163" i="6"/>
  <c r="AK163" i="6" l="1"/>
  <c r="AF163" i="6"/>
  <c r="AJ163" i="6"/>
  <c r="U163" i="6"/>
  <c r="M163" i="6"/>
  <c r="AN163" i="6"/>
  <c r="AL163" i="6" s="1"/>
  <c r="AM163" i="6" s="1"/>
  <c r="T163" i="6"/>
  <c r="R162" i="6"/>
  <c r="Y160" i="6"/>
  <c r="AH160" i="6" s="1"/>
  <c r="AI161" i="6" s="1"/>
  <c r="Y159" i="6"/>
  <c r="AH159" i="6" s="1"/>
  <c r="AI160" i="6" s="1"/>
  <c r="AE164" i="6"/>
  <c r="O163" i="6" s="1"/>
  <c r="Q162" i="6"/>
  <c r="V162" i="6"/>
  <c r="O162" i="6"/>
  <c r="P162" i="6"/>
  <c r="U162" i="6"/>
  <c r="T162" i="6"/>
  <c r="N162" i="6"/>
  <c r="X162" i="6" s="1"/>
  <c r="B166" i="6"/>
  <c r="AB165" i="6"/>
  <c r="AA165" i="6"/>
  <c r="AD165" i="6"/>
  <c r="Z165" i="6"/>
  <c r="AC165" i="6"/>
  <c r="Y161" i="6" l="1"/>
  <c r="AH161" i="6" s="1"/>
  <c r="AI162" i="6" s="1"/>
  <c r="AE165" i="6"/>
  <c r="N163" i="6"/>
  <c r="AC166" i="6"/>
  <c r="B167" i="6"/>
  <c r="AB166" i="6"/>
  <c r="AA166" i="6"/>
  <c r="AD166" i="6"/>
  <c r="Z166" i="6"/>
  <c r="AE166" i="6" s="1"/>
  <c r="AN164" i="6"/>
  <c r="AL164" i="6" s="1"/>
  <c r="AM164" i="6" s="1"/>
  <c r="AJ164" i="6"/>
  <c r="V164" i="6"/>
  <c r="R164" i="6"/>
  <c r="N164" i="6"/>
  <c r="T164" i="6"/>
  <c r="P164" i="6"/>
  <c r="Q164" i="6"/>
  <c r="AF164" i="6"/>
  <c r="O164" i="6"/>
  <c r="U164" i="6"/>
  <c r="M164" i="6"/>
  <c r="AK164" i="6"/>
  <c r="S164" i="6"/>
  <c r="R163" i="6"/>
  <c r="S163" i="6"/>
  <c r="P163" i="6"/>
  <c r="X163" i="6" s="1"/>
  <c r="Q163" i="6"/>
  <c r="V163" i="6"/>
  <c r="Y162" i="6" l="1"/>
  <c r="AH162" i="6" s="1"/>
  <c r="AI163" i="6" s="1"/>
  <c r="X164" i="6"/>
  <c r="AK166" i="6"/>
  <c r="AF166" i="6"/>
  <c r="AN166" i="6"/>
  <c r="AL166" i="6" s="1"/>
  <c r="AM166" i="6" s="1"/>
  <c r="AJ166" i="6"/>
  <c r="M166" i="6"/>
  <c r="AD167" i="6"/>
  <c r="Z167" i="6"/>
  <c r="AC167" i="6"/>
  <c r="B168" i="6"/>
  <c r="AB167" i="6"/>
  <c r="AA167" i="6"/>
  <c r="AK165" i="6"/>
  <c r="AF165" i="6"/>
  <c r="S165" i="6"/>
  <c r="O165" i="6"/>
  <c r="AN165" i="6"/>
  <c r="AL165" i="6" s="1"/>
  <c r="AM165" i="6" s="1"/>
  <c r="AJ165" i="6"/>
  <c r="V165" i="6"/>
  <c r="R165" i="6"/>
  <c r="N165" i="6"/>
  <c r="U165" i="6"/>
  <c r="Q165" i="6"/>
  <c r="M165" i="6"/>
  <c r="T165" i="6"/>
  <c r="P165" i="6"/>
  <c r="X165" i="6" l="1"/>
  <c r="AE167" i="6"/>
  <c r="Y164" i="6"/>
  <c r="AH164" i="6" s="1"/>
  <c r="AA168" i="6"/>
  <c r="AD168" i="6"/>
  <c r="Z168" i="6"/>
  <c r="AC168" i="6"/>
  <c r="B169" i="6"/>
  <c r="AB168" i="6"/>
  <c r="Y163" i="6"/>
  <c r="AH163" i="6" s="1"/>
  <c r="AI164" i="6" s="1"/>
  <c r="AI165" i="6" l="1"/>
  <c r="AE168" i="6"/>
  <c r="U167" i="6"/>
  <c r="Q167" i="6"/>
  <c r="M167" i="6"/>
  <c r="T167" i="6"/>
  <c r="P167" i="6"/>
  <c r="AK167" i="6"/>
  <c r="AF167" i="6"/>
  <c r="S167" i="6"/>
  <c r="O167" i="6"/>
  <c r="AN167" i="6"/>
  <c r="AL167" i="6" s="1"/>
  <c r="AM167" i="6" s="1"/>
  <c r="AJ167" i="6"/>
  <c r="V167" i="6"/>
  <c r="R167" i="6"/>
  <c r="N167" i="6"/>
  <c r="P166" i="6"/>
  <c r="O166" i="6"/>
  <c r="R166" i="6"/>
  <c r="N166" i="6"/>
  <c r="U166" i="6"/>
  <c r="T166" i="6"/>
  <c r="S166" i="6"/>
  <c r="V166" i="6"/>
  <c r="Q166" i="6"/>
  <c r="B170" i="6"/>
  <c r="AB169" i="6"/>
  <c r="AA169" i="6"/>
  <c r="AD169" i="6"/>
  <c r="Z169" i="6"/>
  <c r="AC169" i="6"/>
  <c r="X166" i="6" l="1"/>
  <c r="AE169" i="6"/>
  <c r="AC170" i="6"/>
  <c r="B171" i="6"/>
  <c r="AB170" i="6"/>
  <c r="AA170" i="6"/>
  <c r="AD170" i="6"/>
  <c r="Z170" i="6"/>
  <c r="AE170" i="6" s="1"/>
  <c r="AN168" i="6"/>
  <c r="AL168" i="6" s="1"/>
  <c r="AM168" i="6" s="1"/>
  <c r="AJ168" i="6"/>
  <c r="V168" i="6"/>
  <c r="R168" i="6"/>
  <c r="N168" i="6"/>
  <c r="U168" i="6"/>
  <c r="Q168" i="6"/>
  <c r="M168" i="6"/>
  <c r="T168" i="6"/>
  <c r="P168" i="6"/>
  <c r="AK168" i="6"/>
  <c r="AF168" i="6"/>
  <c r="S168" i="6"/>
  <c r="O168" i="6"/>
  <c r="X167" i="6"/>
  <c r="AK169" i="6" l="1"/>
  <c r="AF169" i="6"/>
  <c r="S169" i="6"/>
  <c r="O169" i="6"/>
  <c r="AN169" i="6"/>
  <c r="AL169" i="6" s="1"/>
  <c r="AM169" i="6" s="1"/>
  <c r="AJ169" i="6"/>
  <c r="V169" i="6"/>
  <c r="R169" i="6"/>
  <c r="N169" i="6"/>
  <c r="U169" i="6"/>
  <c r="Q169" i="6"/>
  <c r="M169" i="6"/>
  <c r="T169" i="6"/>
  <c r="P169" i="6"/>
  <c r="X168" i="6"/>
  <c r="AK170" i="6"/>
  <c r="AF170" i="6"/>
  <c r="AN170" i="6"/>
  <c r="AL170" i="6" s="1"/>
  <c r="AM170" i="6" s="1"/>
  <c r="AJ170" i="6"/>
  <c r="M170" i="6"/>
  <c r="AC171" i="6"/>
  <c r="AA171" i="6"/>
  <c r="Z171" i="6"/>
  <c r="B172" i="6"/>
  <c r="AD171" i="6"/>
  <c r="AB171" i="6"/>
  <c r="Y166" i="6"/>
  <c r="AH166" i="6" s="1"/>
  <c r="Y165" i="6"/>
  <c r="AH165" i="6" s="1"/>
  <c r="AI166" i="6" s="1"/>
  <c r="AD172" i="6" l="1"/>
  <c r="Z172" i="6"/>
  <c r="B173" i="6"/>
  <c r="AB172" i="6"/>
  <c r="AC172" i="6"/>
  <c r="AA172" i="6"/>
  <c r="AI167" i="6"/>
  <c r="AE171" i="6"/>
  <c r="X169" i="6"/>
  <c r="Y167" i="6"/>
  <c r="AH167" i="6" s="1"/>
  <c r="AI168" i="6" s="1"/>
  <c r="AE172" i="6" l="1"/>
  <c r="AF171" i="6"/>
  <c r="U171" i="6"/>
  <c r="Q171" i="6"/>
  <c r="M171" i="6"/>
  <c r="AK171" i="6"/>
  <c r="T171" i="6"/>
  <c r="P171" i="6"/>
  <c r="AJ171" i="6"/>
  <c r="S171" i="6"/>
  <c r="O171" i="6"/>
  <c r="AN171" i="6"/>
  <c r="AL171" i="6" s="1"/>
  <c r="AM171" i="6" s="1"/>
  <c r="V171" i="6"/>
  <c r="R171" i="6"/>
  <c r="N171" i="6"/>
  <c r="T170" i="6"/>
  <c r="S170" i="6"/>
  <c r="V170" i="6"/>
  <c r="Q170" i="6"/>
  <c r="P170" i="6"/>
  <c r="R170" i="6"/>
  <c r="N170" i="6"/>
  <c r="X170" i="6" s="1"/>
  <c r="O170" i="6"/>
  <c r="U170" i="6"/>
  <c r="AA173" i="6"/>
  <c r="AC173" i="6"/>
  <c r="AB173" i="6"/>
  <c r="Z173" i="6"/>
  <c r="B174" i="6"/>
  <c r="AD173" i="6"/>
  <c r="Y168" i="6"/>
  <c r="AH168" i="6" s="1"/>
  <c r="AI169" i="6" s="1"/>
  <c r="B175" i="6" l="1"/>
  <c r="AB174" i="6"/>
  <c r="AD174" i="6"/>
  <c r="Z174" i="6"/>
  <c r="AC174" i="6"/>
  <c r="AA174" i="6"/>
  <c r="AE173" i="6"/>
  <c r="X171" i="6"/>
  <c r="U172" i="6"/>
  <c r="Q172" i="6"/>
  <c r="M172" i="6"/>
  <c r="AK172" i="6"/>
  <c r="AF172" i="6"/>
  <c r="AN172" i="6"/>
  <c r="AL172" i="6" s="1"/>
  <c r="AM172" i="6" s="1"/>
  <c r="V172" i="6"/>
  <c r="P172" i="6"/>
  <c r="T172" i="6"/>
  <c r="O172" i="6"/>
  <c r="AJ172" i="6"/>
  <c r="S172" i="6"/>
  <c r="N172" i="6"/>
  <c r="R172" i="6"/>
  <c r="Y169" i="6"/>
  <c r="AH169" i="6" s="1"/>
  <c r="AI170" i="6" s="1"/>
  <c r="AC175" i="6" l="1"/>
  <c r="B176" i="6"/>
  <c r="AB175" i="6"/>
  <c r="AA175" i="6"/>
  <c r="AD175" i="6"/>
  <c r="Z175" i="6"/>
  <c r="AE175" i="6" s="1"/>
  <c r="X172" i="6"/>
  <c r="AN173" i="6"/>
  <c r="AL173" i="6" s="1"/>
  <c r="AM173" i="6" s="1"/>
  <c r="AJ173" i="6"/>
  <c r="AK173" i="6"/>
  <c r="AF173" i="6"/>
  <c r="M173" i="6"/>
  <c r="AE174" i="6"/>
  <c r="Y170" i="6"/>
  <c r="AH170" i="6" s="1"/>
  <c r="AI171" i="6" s="1"/>
  <c r="AK174" i="6" l="1"/>
  <c r="AF174" i="6"/>
  <c r="S174" i="6"/>
  <c r="O174" i="6"/>
  <c r="AN174" i="6"/>
  <c r="AL174" i="6" s="1"/>
  <c r="AM174" i="6" s="1"/>
  <c r="AJ174" i="6"/>
  <c r="U174" i="6"/>
  <c r="Q174" i="6"/>
  <c r="M174" i="6"/>
  <c r="T174" i="6"/>
  <c r="R174" i="6"/>
  <c r="P174" i="6"/>
  <c r="V174" i="6"/>
  <c r="N174" i="6"/>
  <c r="P173" i="6"/>
  <c r="V173" i="6"/>
  <c r="AK175" i="6"/>
  <c r="AF175" i="6"/>
  <c r="AN175" i="6"/>
  <c r="AL175" i="6" s="1"/>
  <c r="AM175" i="6" s="1"/>
  <c r="AJ175" i="6"/>
  <c r="M175" i="6"/>
  <c r="AD176" i="6"/>
  <c r="Z176" i="6"/>
  <c r="AC176" i="6"/>
  <c r="B177" i="6"/>
  <c r="AB176" i="6"/>
  <c r="AA176" i="6"/>
  <c r="T173" i="6"/>
  <c r="Q173" i="6"/>
  <c r="U173" i="6"/>
  <c r="S173" i="6"/>
  <c r="N173" i="6"/>
  <c r="X173" i="6" s="1"/>
  <c r="O173" i="6"/>
  <c r="R173" i="6"/>
  <c r="Y171" i="6"/>
  <c r="AH171" i="6" s="1"/>
  <c r="AI172" i="6" s="1"/>
  <c r="Y172" i="6" l="1"/>
  <c r="AH172" i="6" s="1"/>
  <c r="AI173" i="6" s="1"/>
  <c r="AE176" i="6"/>
  <c r="AA177" i="6"/>
  <c r="AD177" i="6"/>
  <c r="Z177" i="6"/>
  <c r="AC177" i="6"/>
  <c r="B178" i="6"/>
  <c r="AB177" i="6"/>
  <c r="X174" i="6"/>
  <c r="M176" i="6" l="1"/>
  <c r="AK176" i="6"/>
  <c r="AF176" i="6"/>
  <c r="AN176" i="6"/>
  <c r="AL176" i="6" s="1"/>
  <c r="AM176" i="6" s="1"/>
  <c r="AJ176" i="6"/>
  <c r="R176" i="6"/>
  <c r="T175" i="6"/>
  <c r="S175" i="6"/>
  <c r="V175" i="6"/>
  <c r="P175" i="6"/>
  <c r="O175" i="6"/>
  <c r="R175" i="6"/>
  <c r="U175" i="6"/>
  <c r="N175" i="6"/>
  <c r="Q175" i="6"/>
  <c r="AE177" i="6"/>
  <c r="U176" i="6" s="1"/>
  <c r="B179" i="6"/>
  <c r="AB178" i="6"/>
  <c r="AA178" i="6"/>
  <c r="AD178" i="6"/>
  <c r="Z178" i="6"/>
  <c r="AC178" i="6"/>
  <c r="Y173" i="6"/>
  <c r="AH173" i="6" s="1"/>
  <c r="AI174" i="6" s="1"/>
  <c r="X175" i="6" l="1"/>
  <c r="N176" i="6"/>
  <c r="X176" i="6" s="1"/>
  <c r="Q176" i="6"/>
  <c r="AE178" i="6"/>
  <c r="B180" i="6"/>
  <c r="AB179" i="6"/>
  <c r="AC179" i="6"/>
  <c r="AA179" i="6"/>
  <c r="Z179" i="6"/>
  <c r="AE179" i="6" s="1"/>
  <c r="AD179" i="6"/>
  <c r="O176" i="6"/>
  <c r="P176" i="6"/>
  <c r="AN177" i="6"/>
  <c r="AL177" i="6" s="1"/>
  <c r="AM177" i="6" s="1"/>
  <c r="AJ177" i="6"/>
  <c r="V177" i="6"/>
  <c r="R177" i="6"/>
  <c r="N177" i="6"/>
  <c r="U177" i="6"/>
  <c r="Q177" i="6"/>
  <c r="M177" i="6"/>
  <c r="T177" i="6"/>
  <c r="P177" i="6"/>
  <c r="AK177" i="6"/>
  <c r="S177" i="6"/>
  <c r="AF177" i="6"/>
  <c r="O177" i="6"/>
  <c r="V176" i="6"/>
  <c r="S176" i="6"/>
  <c r="T176" i="6"/>
  <c r="AK179" i="6" l="1"/>
  <c r="AF179" i="6"/>
  <c r="AJ179" i="6"/>
  <c r="AN179" i="6"/>
  <c r="AL179" i="6" s="1"/>
  <c r="AM179" i="6" s="1"/>
  <c r="M179" i="6"/>
  <c r="X177" i="6"/>
  <c r="AC180" i="6"/>
  <c r="AD180" i="6"/>
  <c r="Z180" i="6"/>
  <c r="AA180" i="6"/>
  <c r="B181" i="6"/>
  <c r="AB180" i="6"/>
  <c r="Y175" i="6"/>
  <c r="AH175" i="6" s="1"/>
  <c r="Y174" i="6"/>
  <c r="AH174" i="6" s="1"/>
  <c r="AI175" i="6" s="1"/>
  <c r="AK178" i="6"/>
  <c r="AF178" i="6"/>
  <c r="S178" i="6"/>
  <c r="O178" i="6"/>
  <c r="AN178" i="6"/>
  <c r="AL178" i="6" s="1"/>
  <c r="AM178" i="6" s="1"/>
  <c r="AJ178" i="6"/>
  <c r="V178" i="6"/>
  <c r="R178" i="6"/>
  <c r="N178" i="6"/>
  <c r="U178" i="6"/>
  <c r="Q178" i="6"/>
  <c r="M178" i="6"/>
  <c r="T178" i="6"/>
  <c r="P178" i="6"/>
  <c r="AI176" i="6" l="1"/>
  <c r="AE180" i="6"/>
  <c r="AD181" i="6"/>
  <c r="Z181" i="6"/>
  <c r="AA181" i="6"/>
  <c r="B182" i="6"/>
  <c r="AC181" i="6"/>
  <c r="AB181" i="6"/>
  <c r="X178" i="6"/>
  <c r="Y176" i="6"/>
  <c r="AH176" i="6" s="1"/>
  <c r="AI177" i="6" s="1"/>
  <c r="Y177" i="6" l="1"/>
  <c r="AH177" i="6" s="1"/>
  <c r="AI178" i="6" s="1"/>
  <c r="AE181" i="6"/>
  <c r="T180" i="6" s="1"/>
  <c r="U180" i="6"/>
  <c r="Q180" i="6"/>
  <c r="M180" i="6"/>
  <c r="AJ180" i="6"/>
  <c r="R180" i="6"/>
  <c r="AF180" i="6"/>
  <c r="O180" i="6"/>
  <c r="AN180" i="6"/>
  <c r="AL180" i="6" s="1"/>
  <c r="AM180" i="6" s="1"/>
  <c r="V180" i="6"/>
  <c r="N180" i="6"/>
  <c r="S180" i="6"/>
  <c r="AK180" i="6"/>
  <c r="O179" i="6"/>
  <c r="V179" i="6"/>
  <c r="U179" i="6"/>
  <c r="Q179" i="6"/>
  <c r="P179" i="6"/>
  <c r="R179" i="6"/>
  <c r="T179" i="6"/>
  <c r="S179" i="6"/>
  <c r="N179" i="6"/>
  <c r="AA182" i="6"/>
  <c r="AD182" i="6"/>
  <c r="B183" i="6"/>
  <c r="AB182" i="6"/>
  <c r="AC182" i="6"/>
  <c r="Z182" i="6"/>
  <c r="AE182" i="6" s="1"/>
  <c r="B184" i="6" l="1"/>
  <c r="AB183" i="6"/>
  <c r="AA183" i="6"/>
  <c r="AC183" i="6"/>
  <c r="AD183" i="6"/>
  <c r="Z183" i="6"/>
  <c r="U181" i="6"/>
  <c r="Q181" i="6"/>
  <c r="M181" i="6"/>
  <c r="AN181" i="6"/>
  <c r="AL181" i="6" s="1"/>
  <c r="AM181" i="6" s="1"/>
  <c r="AJ181" i="6"/>
  <c r="V181" i="6"/>
  <c r="R181" i="6"/>
  <c r="N181" i="6"/>
  <c r="P181" i="6"/>
  <c r="AF181" i="6"/>
  <c r="O181" i="6"/>
  <c r="T181" i="6"/>
  <c r="AK181" i="6"/>
  <c r="S181" i="6"/>
  <c r="AN182" i="6"/>
  <c r="AL182" i="6" s="1"/>
  <c r="AM182" i="6" s="1"/>
  <c r="AJ182" i="6"/>
  <c r="AK182" i="6"/>
  <c r="AF182" i="6"/>
  <c r="M182" i="6"/>
  <c r="X179" i="6"/>
  <c r="P180" i="6"/>
  <c r="X180" i="6" s="1"/>
  <c r="AE183" i="6" l="1"/>
  <c r="X181" i="6"/>
  <c r="AC184" i="6"/>
  <c r="B185" i="6"/>
  <c r="AB184" i="6"/>
  <c r="AD184" i="6"/>
  <c r="Z184" i="6"/>
  <c r="AA184" i="6"/>
  <c r="Y179" i="6"/>
  <c r="AH179" i="6" s="1"/>
  <c r="AI180" i="6" s="1"/>
  <c r="Y178" i="6"/>
  <c r="AH178" i="6" s="1"/>
  <c r="AI179" i="6" s="1"/>
  <c r="AD185" i="6" l="1"/>
  <c r="Z185" i="6"/>
  <c r="AC185" i="6"/>
  <c r="AA185" i="6"/>
  <c r="AB185" i="6"/>
  <c r="B186" i="6"/>
  <c r="AE184" i="6"/>
  <c r="AK183" i="6"/>
  <c r="AF183" i="6"/>
  <c r="S183" i="6"/>
  <c r="O183" i="6"/>
  <c r="AN183" i="6"/>
  <c r="AL183" i="6" s="1"/>
  <c r="AM183" i="6" s="1"/>
  <c r="AJ183" i="6"/>
  <c r="V183" i="6"/>
  <c r="R183" i="6"/>
  <c r="N183" i="6"/>
  <c r="T183" i="6"/>
  <c r="P183" i="6"/>
  <c r="M183" i="6"/>
  <c r="U183" i="6"/>
  <c r="Q183" i="6"/>
  <c r="V182" i="6"/>
  <c r="U182" i="6"/>
  <c r="R182" i="6"/>
  <c r="S182" i="6"/>
  <c r="N182" i="6"/>
  <c r="O182" i="6"/>
  <c r="T182" i="6"/>
  <c r="P182" i="6"/>
  <c r="Q182" i="6"/>
  <c r="Y180" i="6"/>
  <c r="AH180" i="6" s="1"/>
  <c r="AI181" i="6" s="1"/>
  <c r="X182" i="6" l="1"/>
  <c r="AA186" i="6"/>
  <c r="AD186" i="6"/>
  <c r="Z186" i="6"/>
  <c r="B187" i="6"/>
  <c r="AB186" i="6"/>
  <c r="AC186" i="6"/>
  <c r="AE185" i="6"/>
  <c r="X183" i="6"/>
  <c r="T184" i="6"/>
  <c r="P184" i="6"/>
  <c r="AK184" i="6"/>
  <c r="AF184" i="6"/>
  <c r="S184" i="6"/>
  <c r="O184" i="6"/>
  <c r="U184" i="6"/>
  <c r="Q184" i="6"/>
  <c r="M184" i="6"/>
  <c r="AN184" i="6"/>
  <c r="AL184" i="6" s="1"/>
  <c r="AM184" i="6" s="1"/>
  <c r="V184" i="6"/>
  <c r="AJ184" i="6"/>
  <c r="R184" i="6"/>
  <c r="N184" i="6"/>
  <c r="AE186" i="6" l="1"/>
  <c r="X184" i="6"/>
  <c r="Y183" i="6"/>
  <c r="AH183" i="6" s="1"/>
  <c r="U185" i="6"/>
  <c r="Q185" i="6"/>
  <c r="M185" i="6"/>
  <c r="T185" i="6"/>
  <c r="P185" i="6"/>
  <c r="AN185" i="6"/>
  <c r="AL185" i="6" s="1"/>
  <c r="AM185" i="6" s="1"/>
  <c r="AJ185" i="6"/>
  <c r="V185" i="6"/>
  <c r="R185" i="6"/>
  <c r="N185" i="6"/>
  <c r="AK185" i="6"/>
  <c r="S185" i="6"/>
  <c r="AF185" i="6"/>
  <c r="O185" i="6"/>
  <c r="B188" i="6"/>
  <c r="AB187" i="6"/>
  <c r="AA187" i="6"/>
  <c r="AC187" i="6"/>
  <c r="Z187" i="6"/>
  <c r="AD187" i="6"/>
  <c r="Y182" i="6"/>
  <c r="AH182" i="6" s="1"/>
  <c r="Y181" i="6"/>
  <c r="AH181" i="6" s="1"/>
  <c r="AI182" i="6" s="1"/>
  <c r="AE187" i="6" l="1"/>
  <c r="AC188" i="6"/>
  <c r="B189" i="6"/>
  <c r="AB188" i="6"/>
  <c r="AD188" i="6"/>
  <c r="Z188" i="6"/>
  <c r="AA188" i="6"/>
  <c r="X185" i="6"/>
  <c r="Y184" i="6"/>
  <c r="AH184" i="6" s="1"/>
  <c r="AI183" i="6"/>
  <c r="AI184" i="6" s="1"/>
  <c r="AN186" i="6"/>
  <c r="AL186" i="6" s="1"/>
  <c r="AM186" i="6" s="1"/>
  <c r="AJ186" i="6"/>
  <c r="V186" i="6"/>
  <c r="R186" i="6"/>
  <c r="N186" i="6"/>
  <c r="U186" i="6"/>
  <c r="Q186" i="6"/>
  <c r="M186" i="6"/>
  <c r="AK186" i="6"/>
  <c r="AF186" i="6"/>
  <c r="S186" i="6"/>
  <c r="O186" i="6"/>
  <c r="P186" i="6"/>
  <c r="T186" i="6"/>
  <c r="X186" i="6" l="1"/>
  <c r="AE188" i="6"/>
  <c r="AI185" i="6"/>
  <c r="Y185" i="6"/>
  <c r="AH185" i="6" s="1"/>
  <c r="AI186" i="6" s="1"/>
  <c r="AD189" i="6"/>
  <c r="Z189" i="6"/>
  <c r="AC189" i="6"/>
  <c r="AA189" i="6"/>
  <c r="AB189" i="6"/>
  <c r="B190" i="6"/>
  <c r="AK187" i="6"/>
  <c r="AF187" i="6"/>
  <c r="S187" i="6"/>
  <c r="O187" i="6"/>
  <c r="AN187" i="6"/>
  <c r="AL187" i="6" s="1"/>
  <c r="AM187" i="6" s="1"/>
  <c r="AJ187" i="6"/>
  <c r="V187" i="6"/>
  <c r="R187" i="6"/>
  <c r="N187" i="6"/>
  <c r="T187" i="6"/>
  <c r="P187" i="6"/>
  <c r="U187" i="6"/>
  <c r="Q187" i="6"/>
  <c r="M187" i="6"/>
  <c r="X187" i="6" s="1"/>
  <c r="AA190" i="6" l="1"/>
  <c r="AD190" i="6"/>
  <c r="Z190" i="6"/>
  <c r="AC190" i="6"/>
  <c r="AB190" i="6"/>
  <c r="AE189" i="6"/>
  <c r="AK188" i="6"/>
  <c r="AF188" i="6"/>
  <c r="U188" i="6"/>
  <c r="Q188" i="6"/>
  <c r="M188" i="6"/>
  <c r="AN188" i="6"/>
  <c r="AL188" i="6" s="1"/>
  <c r="AM188" i="6" s="1"/>
  <c r="V188" i="6"/>
  <c r="AJ188" i="6"/>
  <c r="R188" i="6"/>
  <c r="N188" i="6"/>
  <c r="Y186" i="6"/>
  <c r="AH186" i="6" s="1"/>
  <c r="AI187" i="6" s="1"/>
  <c r="M189" i="6" l="1"/>
  <c r="AN189" i="6"/>
  <c r="AL189" i="6" s="1"/>
  <c r="AM189" i="6" s="1"/>
  <c r="AJ189" i="6"/>
  <c r="AF189" i="6"/>
  <c r="AK189" i="6"/>
  <c r="AE190" i="6"/>
  <c r="Q189" i="6" s="1"/>
  <c r="O188" i="6"/>
  <c r="P188" i="6"/>
  <c r="S188" i="6"/>
  <c r="X188" i="6" s="1"/>
  <c r="T188" i="6"/>
  <c r="Y187" i="6" l="1"/>
  <c r="AH187" i="6" s="1"/>
  <c r="AI188" i="6" s="1"/>
  <c r="N189" i="6"/>
  <c r="O189" i="6"/>
  <c r="V189" i="6"/>
  <c r="T189" i="6"/>
  <c r="AN190" i="6"/>
  <c r="AL190" i="6" s="1"/>
  <c r="AM190" i="6" s="1"/>
  <c r="AJ190" i="6"/>
  <c r="N190" i="6"/>
  <c r="M190" i="6"/>
  <c r="AK190" i="6"/>
  <c r="AF190" i="6"/>
  <c r="O190" i="6"/>
  <c r="P190" i="6" s="1"/>
  <c r="Q190" i="6" s="1"/>
  <c r="R190" i="6" s="1"/>
  <c r="S190" i="6" s="1"/>
  <c r="T190" i="6" s="1"/>
  <c r="U190" i="6" s="1"/>
  <c r="V190" i="6" s="1"/>
  <c r="S189" i="6"/>
  <c r="R189" i="6"/>
  <c r="P189" i="6"/>
  <c r="X189" i="6" s="1"/>
  <c r="U189" i="6"/>
  <c r="Y188" i="6" l="1"/>
  <c r="AH188" i="6" s="1"/>
  <c r="AI189" i="6" s="1"/>
  <c r="X190" i="6"/>
  <c r="Y190" i="6" s="1"/>
  <c r="AH190" i="6" s="1"/>
  <c r="Y189" i="6" l="1"/>
  <c r="AH189" i="6" s="1"/>
  <c r="AI190" i="6" s="1"/>
</calcChain>
</file>

<file path=xl/sharedStrings.xml><?xml version="1.0" encoding="utf-8"?>
<sst xmlns="http://schemas.openxmlformats.org/spreadsheetml/2006/main" count="514" uniqueCount="221">
  <si>
    <t>Manejo Simplificado da Irrigação do Milho - Fase 1</t>
  </si>
  <si>
    <t>Atenção: Preencher apenas as células com a cor amarela &gt;</t>
  </si>
  <si>
    <t>, conforme o que se pede.</t>
  </si>
  <si>
    <t>Duração total do ciclo (dias):</t>
  </si>
  <si>
    <t>Capacida-de de água disponível do solo (CAD) (% volume):</t>
  </si>
  <si>
    <t>Umidade inicial do solo (Ui):</t>
  </si>
  <si>
    <t>Profundi-dade máxima efetiva do sistema radicular (Z) (cm):</t>
  </si>
  <si>
    <t>Fator de disponibi-lidade da água no solo (f):</t>
  </si>
  <si>
    <t>Evapotrans-piração de referência (ETo)* (mm/dia):</t>
  </si>
  <si>
    <t>Coeficien-te de cultura inicial (Kc-ini):</t>
  </si>
  <si>
    <t>opções:</t>
  </si>
  <si>
    <t>DAS* nas fases:</t>
  </si>
  <si>
    <t>LL** do plantio (mm):</t>
  </si>
  <si>
    <t>dura</t>
  </si>
  <si>
    <t>CAD</t>
  </si>
  <si>
    <t>Z</t>
  </si>
  <si>
    <t>Ui</t>
  </si>
  <si>
    <t>f</t>
  </si>
  <si>
    <t>ETo</t>
  </si>
  <si>
    <t>Kc</t>
  </si>
  <si>
    <t>Lli</t>
  </si>
  <si>
    <t>desde a semeadura (de 80 a 160 dias)</t>
  </si>
  <si>
    <t>&lt; 1</t>
  </si>
  <si>
    <t>0% CAD</t>
  </si>
  <si>
    <t>40% CAD</t>
  </si>
  <si>
    <t>Em 1A:</t>
  </si>
  <si>
    <t>a</t>
  </si>
  <si>
    <t>&lt; 2</t>
  </si>
  <si>
    <t>25% CAD</t>
  </si>
  <si>
    <t>50% CAD</t>
  </si>
  <si>
    <t>Em 1B:</t>
  </si>
  <si>
    <t>&lt; 3</t>
  </si>
  <si>
    <t>60% CAD</t>
  </si>
  <si>
    <t>Em 1C:</t>
  </si>
  <si>
    <t>LL** nas fases (mm):</t>
  </si>
  <si>
    <t>TR+ nas fases (dias):</t>
  </si>
  <si>
    <t>&lt; 4</t>
  </si>
  <si>
    <t>75% CAD</t>
  </si>
  <si>
    <t>*DAS = dias após a semeadura</t>
  </si>
  <si>
    <t>Reserva total</t>
  </si>
  <si>
    <t>Ui0</t>
  </si>
  <si>
    <t>Ui25</t>
  </si>
  <si>
    <t>Ui50</t>
  </si>
  <si>
    <t>Ui75</t>
  </si>
  <si>
    <t>Ui100</t>
  </si>
  <si>
    <t>Z1A</t>
  </si>
  <si>
    <t>100% CAD</t>
  </si>
  <si>
    <t>&lt; 5</t>
  </si>
  <si>
    <t>CAD1Z1</t>
  </si>
  <si>
    <t>Z1B</t>
  </si>
  <si>
    <t>&lt; 6</t>
  </si>
  <si>
    <t>CAD1Z2</t>
  </si>
  <si>
    <t>Z1C</t>
  </si>
  <si>
    <t>&lt; 7</t>
  </si>
  <si>
    <t>**LL = lâmina líquida</t>
  </si>
  <si>
    <t>+TR = turno de rega</t>
  </si>
  <si>
    <t>CAD1Z3</t>
  </si>
  <si>
    <t>&lt; 8</t>
  </si>
  <si>
    <t>CAD2Z1</t>
  </si>
  <si>
    <t>LLprov1A</t>
  </si>
  <si>
    <t>&lt; 9</t>
  </si>
  <si>
    <t>CAD2Z2</t>
  </si>
  <si>
    <t>LLprov1B</t>
  </si>
  <si>
    <t>&lt; 10</t>
  </si>
  <si>
    <t>CAD2Z3</t>
  </si>
  <si>
    <t>LLprov1C</t>
  </si>
  <si>
    <t>* podem ser usados valores fracionados entre 0  e 10</t>
  </si>
  <si>
    <t>CAD3Z1</t>
  </si>
  <si>
    <t>CAD3Z2</t>
  </si>
  <si>
    <t>CAD3Z3</t>
  </si>
  <si>
    <t>CAD4Z1</t>
  </si>
  <si>
    <t>CAD4Z2</t>
  </si>
  <si>
    <t>CAD4Z3</t>
  </si>
  <si>
    <t>Reserva fácil</t>
  </si>
  <si>
    <t>CAD1Z1f1</t>
  </si>
  <si>
    <t>CAD1Z1f2</t>
  </si>
  <si>
    <t>CAD1Z1f3</t>
  </si>
  <si>
    <t>CAD1Z2f1</t>
  </si>
  <si>
    <t>CAD1Z2f2</t>
  </si>
  <si>
    <t>CAD1Z2f3</t>
  </si>
  <si>
    <t>CAD1Z3f1</t>
  </si>
  <si>
    <t>CAD1Z3f2</t>
  </si>
  <si>
    <t>CAD1Z3f3</t>
  </si>
  <si>
    <t>CAD2Z1f1</t>
  </si>
  <si>
    <t>CAD2Z1f2</t>
  </si>
  <si>
    <t>CAD2Z1f3</t>
  </si>
  <si>
    <t>CAD2Z2f1</t>
  </si>
  <si>
    <t>CAD2Z2f2</t>
  </si>
  <si>
    <t>CAD2Z2f3</t>
  </si>
  <si>
    <t>CAD2Z3f1</t>
  </si>
  <si>
    <t>CAD2Z3f2</t>
  </si>
  <si>
    <t>CAD2Z3f3</t>
  </si>
  <si>
    <t>CAD3Z1f1</t>
  </si>
  <si>
    <t>CAD3Z1f2</t>
  </si>
  <si>
    <t>CAD3Z1f3</t>
  </si>
  <si>
    <t>CAD3Z2f1</t>
  </si>
  <si>
    <t>CAD3Z2f2</t>
  </si>
  <si>
    <t>CAD3Z2f3</t>
  </si>
  <si>
    <t>CAD3Z3f1</t>
  </si>
  <si>
    <t>CAD3Z3f2</t>
  </si>
  <si>
    <t>CAD3Z3f3</t>
  </si>
  <si>
    <t>CAD4Z1f1</t>
  </si>
  <si>
    <t>CAD4Z1f2</t>
  </si>
  <si>
    <t>CAD4Z1f3</t>
  </si>
  <si>
    <t>CAD4Z2f1</t>
  </si>
  <si>
    <t>CAD4Z2f2</t>
  </si>
  <si>
    <t>CAD4Z2f3</t>
  </si>
  <si>
    <t>CAD4Z3f1</t>
  </si>
  <si>
    <t>CAD4Z3f2</t>
  </si>
  <si>
    <t>CAD4Z3f3</t>
  </si>
  <si>
    <t>Manejo Simplificado da Irrigação do Milho - Fase 2</t>
  </si>
  <si>
    <t>Duração total do ciclo * (dias):</t>
  </si>
  <si>
    <t>Capacida-de de água disponível do solo (CAD) * (% volume):</t>
  </si>
  <si>
    <t>Umidade inicial do solo (Ui) *:</t>
  </si>
  <si>
    <t>Profundi-dade máxima efetiva do sistema radicular (Z) * (cm):</t>
  </si>
  <si>
    <t>Evapotrans-piração de referência (ETo)** (mm/dia):</t>
  </si>
  <si>
    <t>Coeficiente de cultura na fase intermedi-ária+ (Kc-med):</t>
  </si>
  <si>
    <t>Em 2A:</t>
  </si>
  <si>
    <t>Em 2B:</t>
  </si>
  <si>
    <t>Kc1</t>
  </si>
  <si>
    <t>Em 2C:</t>
  </si>
  <si>
    <t>ETc2A</t>
  </si>
  <si>
    <t>Z2A</t>
  </si>
  <si>
    <t>ETc2B</t>
  </si>
  <si>
    <t>Z2B</t>
  </si>
  <si>
    <t>* Já selecionados na Fase 1</t>
  </si>
  <si>
    <t>ETc2C</t>
  </si>
  <si>
    <t>Z2C</t>
  </si>
  <si>
    <t>+ é o valor da Fase 3</t>
  </si>
  <si>
    <t>Kc2A</t>
  </si>
  <si>
    <t>LLprov2A</t>
  </si>
  <si>
    <t>Kc2B</t>
  </si>
  <si>
    <t>LLprov2B</t>
  </si>
  <si>
    <t>Kc2C</t>
  </si>
  <si>
    <t>LLprov2C</t>
  </si>
  <si>
    <t>** podem ser usados valores fracionados entre 0  e 10</t>
  </si>
  <si>
    <t>Manejo Simplificado da Irrigação do Milho - Fase 3</t>
  </si>
  <si>
    <t>DAS* na fase 3:</t>
  </si>
  <si>
    <t>LL** (mm) e TR+ (dias) na fase 3:</t>
  </si>
  <si>
    <t>LL**:</t>
  </si>
  <si>
    <t>TR+:</t>
  </si>
  <si>
    <t>ETc3</t>
  </si>
  <si>
    <t>LLprov3</t>
  </si>
  <si>
    <t>+ Já selecionado na Fase 2 para a Fase 3</t>
  </si>
  <si>
    <t>Manejo Simplificado da Irrigação do Milho - Fase 4</t>
  </si>
  <si>
    <t>Umidade inicial do solo (Ui)*:</t>
  </si>
  <si>
    <t>Em 4A:</t>
  </si>
  <si>
    <t>Em 4B:</t>
  </si>
  <si>
    <t>Em 4C:</t>
  </si>
  <si>
    <t>ETc4A</t>
  </si>
  <si>
    <t>ETc4B</t>
  </si>
  <si>
    <t>ETc4C</t>
  </si>
  <si>
    <t>LLprov4</t>
  </si>
  <si>
    <t>Kc4A</t>
  </si>
  <si>
    <t>Kc4B</t>
  </si>
  <si>
    <t>Kc4C</t>
  </si>
  <si>
    <t>Manejo Simplificado da Irrigação do Milho - Resumo</t>
  </si>
  <si>
    <t>Atenção: Não preencher nenhuma célula.</t>
  </si>
  <si>
    <t>duração total (dias):</t>
  </si>
  <si>
    <t>CAD (%volu-me):</t>
  </si>
  <si>
    <t>Z máx (cm):</t>
  </si>
  <si>
    <t>Umidade inicial do solo (%CAD):</t>
  </si>
  <si>
    <t>Fase</t>
  </si>
  <si>
    <t>DAS*</t>
  </si>
  <si>
    <t>LL** (mm)</t>
  </si>
  <si>
    <t>TR+ (dias)</t>
  </si>
  <si>
    <t>fator f (%CAD)</t>
  </si>
  <si>
    <t>ETo (mm/dia)</t>
  </si>
  <si>
    <t>Plantio</t>
  </si>
  <si>
    <t>-</t>
  </si>
  <si>
    <t>1A</t>
  </si>
  <si>
    <t>1B</t>
  </si>
  <si>
    <t>1C</t>
  </si>
  <si>
    <t>2A</t>
  </si>
  <si>
    <t>2B</t>
  </si>
  <si>
    <t>2C</t>
  </si>
  <si>
    <t>4A</t>
  </si>
  <si>
    <t>4B</t>
  </si>
  <si>
    <t>4C</t>
  </si>
  <si>
    <t>Manejo Simplificado da Irrigação do Milho - Calendário</t>
  </si>
  <si>
    <t>Atenção: Preencher apenas as células com a cor amarela, conforme o que se pede.</t>
  </si>
  <si>
    <t>Data do Plantio (dd/mm/aaaa):</t>
  </si>
  <si>
    <t>DAS de irrigação</t>
  </si>
  <si>
    <t>Resumo</t>
  </si>
  <si>
    <t>Res-corrig</t>
  </si>
  <si>
    <t>FASE</t>
  </si>
  <si>
    <t>fase.corrig</t>
  </si>
  <si>
    <t>LL</t>
  </si>
  <si>
    <t>contagem de SIM</t>
  </si>
  <si>
    <t>chuva acumulada (mm)</t>
  </si>
  <si>
    <t>Reserva Total (mm)</t>
  </si>
  <si>
    <t>Reserva máxima (mm)</t>
  </si>
  <si>
    <t>R. antes irrig. (mm)</t>
  </si>
  <si>
    <t>R. depois irrig. (mm)</t>
  </si>
  <si>
    <t>Etc (mm)</t>
  </si>
  <si>
    <t>*LLR = lâmina líquida recomendada; LLA = lâmina líquida aplicada; NC = não cancelável</t>
  </si>
  <si>
    <t>DAS</t>
  </si>
  <si>
    <t>data</t>
  </si>
  <si>
    <t>Irrigar?</t>
  </si>
  <si>
    <t>LLR* (mm)</t>
  </si>
  <si>
    <t>chuva ou LLA* (mm)</t>
  </si>
  <si>
    <t>Reserva de água no solo antes da irrigação (%CAD)</t>
  </si>
  <si>
    <t>Marcar com x se for cancelar a LLR*</t>
  </si>
  <si>
    <t>Observação</t>
  </si>
  <si>
    <t>NC*</t>
  </si>
  <si>
    <t>decêndio</t>
  </si>
  <si>
    <t>ETo por decêndio (mm/dia)</t>
  </si>
  <si>
    <t>mês</t>
  </si>
  <si>
    <t>ETo por mês (mm/dia)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</si>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</sst>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/m/yyyy"/>
  </numFmts>
  <fonts count="16" x14ac:knownFonts="1"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6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16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C5E0B4"/>
        <bgColor rgb="FFD9D9D9"/>
      </patternFill>
    </fill>
    <fill>
      <patternFill patternType="solid">
        <fgColor rgb="FFFFFF00"/>
        <bgColor rgb="FFFFD966"/>
      </patternFill>
    </fill>
    <fill>
      <patternFill patternType="solid">
        <fgColor rgb="FFD9D9D9"/>
        <bgColor rgb="FFDAE3F3"/>
      </patternFill>
    </fill>
    <fill>
      <patternFill patternType="solid">
        <fgColor rgb="FFFFFFFF"/>
        <bgColor rgb="FFFFF2CC"/>
      </patternFill>
    </fill>
    <fill>
      <patternFill patternType="solid">
        <fgColor rgb="FFFCB6B6"/>
        <bgColor rgb="FFFF99CC"/>
      </patternFill>
    </fill>
    <fill>
      <patternFill patternType="solid">
        <fgColor rgb="FFFFE699"/>
        <bgColor rgb="FFFFF2CC"/>
      </patternFill>
    </fill>
    <fill>
      <patternFill patternType="solid">
        <fgColor rgb="FFFFC000"/>
        <bgColor rgb="FFFF9900"/>
      </patternFill>
    </fill>
    <fill>
      <patternFill patternType="solid">
        <fgColor rgb="FF9DC3E6"/>
        <bgColor rgb="FFB4C7E7"/>
      </patternFill>
    </fill>
    <fill>
      <patternFill patternType="solid">
        <fgColor rgb="FFBDD7EE"/>
        <bgColor rgb="FFB4C7E7"/>
      </patternFill>
    </fill>
    <fill>
      <patternFill patternType="solid">
        <fgColor rgb="FFE2F0D9"/>
        <bgColor rgb="FFDEEBF7"/>
      </patternFill>
    </fill>
    <fill>
      <patternFill patternType="solid">
        <fgColor rgb="FFFFF2CC"/>
        <bgColor rgb="FFE2F0D9"/>
      </patternFill>
    </fill>
    <fill>
      <patternFill patternType="solid">
        <fgColor rgb="FFFFD966"/>
        <bgColor rgb="FFFFE699"/>
      </patternFill>
    </fill>
    <fill>
      <patternFill patternType="solid">
        <fgColor rgb="FFDAE3F3"/>
        <bgColor rgb="FFDEEBF7"/>
      </patternFill>
    </fill>
    <fill>
      <patternFill patternType="solid">
        <fgColor rgb="FFB4C7E7"/>
        <bgColor rgb="FF9DC3E6"/>
      </patternFill>
    </fill>
    <fill>
      <patternFill patternType="solid">
        <fgColor rgb="FFDEEBF7"/>
        <bgColor rgb="FFDAE3F3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4" borderId="1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vertical="top" wrapText="1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6" fillId="0" borderId="14" xfId="0" applyFont="1" applyBorder="1" applyProtection="1">
      <protection hidden="1"/>
    </xf>
    <xf numFmtId="0" fontId="6" fillId="0" borderId="14" xfId="0" applyFont="1" applyBorder="1" applyAlignment="1" applyProtection="1">
      <alignment horizontal="left"/>
      <protection hidden="1"/>
    </xf>
    <xf numFmtId="0" fontId="5" fillId="0" borderId="14" xfId="0" applyFont="1" applyBorder="1" applyAlignment="1" applyProtection="1">
      <alignment horizontal="left" vertical="center"/>
      <protection hidden="1"/>
    </xf>
    <xf numFmtId="0" fontId="10" fillId="0" borderId="14" xfId="0" applyFont="1" applyBorder="1" applyAlignment="1" applyProtection="1">
      <alignment horizontal="left" vertical="top" wrapText="1"/>
      <protection hidden="1"/>
    </xf>
    <xf numFmtId="0" fontId="6" fillId="0" borderId="14" xfId="0" applyFont="1" applyBorder="1" applyAlignment="1" applyProtection="1">
      <alignment horizontal="left" vertical="top" wrapText="1"/>
      <protection hidden="1"/>
    </xf>
    <xf numFmtId="0" fontId="0" fillId="4" borderId="1" xfId="0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vertical="center" wrapText="1"/>
      <protection hidden="1"/>
    </xf>
    <xf numFmtId="164" fontId="4" fillId="6" borderId="1" xfId="0" applyNumberFormat="1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0" fillId="4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0" fillId="3" borderId="2" xfId="0" applyFill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0" fillId="4" borderId="3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6" fillId="4" borderId="3" xfId="0" applyFont="1" applyFill="1" applyBorder="1" applyAlignment="1" applyProtection="1">
      <alignment horizontal="center" vertical="center" wrapText="1"/>
      <protection hidden="1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0" fillId="0" borderId="6" xfId="0" applyBorder="1" applyProtection="1"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4" borderId="1" xfId="0" applyFont="1" applyFill="1" applyBorder="1" applyAlignment="1" applyProtection="1">
      <alignment horizontal="center" vertical="center" wrapText="1"/>
      <protection hidden="1"/>
    </xf>
    <xf numFmtId="164" fontId="4" fillId="6" borderId="1" xfId="0" applyNumberFormat="1" applyFont="1" applyFill="1" applyBorder="1" applyAlignment="1" applyProtection="1">
      <alignment horizontal="center" vertical="center"/>
      <protection hidden="1"/>
    </xf>
    <xf numFmtId="0" fontId="0" fillId="4" borderId="1" xfId="0" applyFont="1" applyFill="1" applyBorder="1" applyProtection="1">
      <protection hidden="1"/>
    </xf>
    <xf numFmtId="0" fontId="7" fillId="4" borderId="8" xfId="0" applyFont="1" applyFill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9" fontId="5" fillId="7" borderId="1" xfId="0" applyNumberFormat="1" applyFont="1" applyFill="1" applyBorder="1" applyAlignment="1" applyProtection="1">
      <alignment horizontal="center"/>
      <protection hidden="1"/>
    </xf>
    <xf numFmtId="0" fontId="7" fillId="0" borderId="9" xfId="0" applyFont="1" applyBorder="1" applyAlignment="1" applyProtection="1">
      <alignment horizontal="center"/>
      <protection hidden="1"/>
    </xf>
    <xf numFmtId="9" fontId="5" fillId="8" borderId="1" xfId="0" applyNumberFormat="1" applyFont="1" applyFill="1" applyBorder="1" applyAlignment="1" applyProtection="1">
      <alignment horizontal="center"/>
      <protection hidden="1"/>
    </xf>
    <xf numFmtId="0" fontId="0" fillId="7" borderId="1" xfId="0" applyFill="1" applyBorder="1" applyAlignment="1" applyProtection="1">
      <alignment horizontal="center"/>
      <protection hidden="1"/>
    </xf>
    <xf numFmtId="0" fontId="5" fillId="9" borderId="10" xfId="0" applyFont="1" applyFill="1" applyBorder="1" applyAlignment="1" applyProtection="1">
      <alignment horizontal="center"/>
      <protection hidden="1"/>
    </xf>
    <xf numFmtId="0" fontId="7" fillId="4" borderId="11" xfId="0" applyFont="1" applyFill="1" applyBorder="1" applyAlignment="1" applyProtection="1">
      <alignment horizontal="center"/>
      <protection hidden="1"/>
    </xf>
    <xf numFmtId="0" fontId="6" fillId="10" borderId="1" xfId="0" applyFont="1" applyFill="1" applyBorder="1" applyAlignment="1" applyProtection="1">
      <alignment horizontal="center"/>
      <protection hidden="1"/>
    </xf>
    <xf numFmtId="0" fontId="0" fillId="9" borderId="1" xfId="0" applyFill="1" applyBorder="1" applyAlignment="1" applyProtection="1">
      <alignment horizontal="center"/>
      <protection hidden="1"/>
    </xf>
    <xf numFmtId="0" fontId="0" fillId="4" borderId="1" xfId="0" applyFont="1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/>
      <protection hidden="1"/>
    </xf>
    <xf numFmtId="0" fontId="0" fillId="11" borderId="1" xfId="0" applyFill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/>
      <protection hidden="1"/>
    </xf>
    <xf numFmtId="0" fontId="7" fillId="4" borderId="9" xfId="0" applyFont="1" applyFill="1" applyBorder="1" applyAlignment="1" applyProtection="1">
      <alignment horizontal="center"/>
      <protection hidden="1"/>
    </xf>
    <xf numFmtId="9" fontId="5" fillId="2" borderId="1" xfId="0" applyNumberFormat="1" applyFont="1" applyFill="1" applyBorder="1" applyAlignment="1" applyProtection="1">
      <alignment horizontal="center"/>
      <protection hidden="1"/>
    </xf>
    <xf numFmtId="9" fontId="5" fillId="13" borderId="1" xfId="0" applyNumberFormat="1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5" fillId="2" borderId="10" xfId="0" applyFont="1" applyFill="1" applyBorder="1" applyAlignment="1" applyProtection="1">
      <alignment horizontal="center"/>
      <protection hidden="1"/>
    </xf>
    <xf numFmtId="0" fontId="7" fillId="4" borderId="12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 applyProtection="1">
      <alignment horizontal="center"/>
      <protection hidden="1"/>
    </xf>
    <xf numFmtId="9" fontId="5" fillId="10" borderId="1" xfId="0" applyNumberFormat="1" applyFont="1" applyFill="1" applyBorder="1" applyAlignment="1" applyProtection="1">
      <alignment horizontal="center"/>
      <protection hidden="1"/>
    </xf>
    <xf numFmtId="0" fontId="0" fillId="10" borderId="1" xfId="0" applyFill="1" applyBorder="1" applyAlignment="1" applyProtection="1">
      <alignment horizontal="center"/>
      <protection hidden="1"/>
    </xf>
    <xf numFmtId="0" fontId="5" fillId="7" borderId="1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0" fillId="4" borderId="1" xfId="0" applyFont="1" applyFill="1" applyBorder="1" applyAlignment="1" applyProtection="1">
      <alignment horizontal="center" vertical="center"/>
      <protection hidden="1"/>
    </xf>
    <xf numFmtId="9" fontId="5" fillId="9" borderId="1" xfId="0" applyNumberFormat="1" applyFont="1" applyFill="1" applyBorder="1" applyAlignment="1" applyProtection="1">
      <alignment horizontal="center"/>
      <protection hidden="1"/>
    </xf>
    <xf numFmtId="9" fontId="5" fillId="14" borderId="1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5" fillId="15" borderId="1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6" fillId="7" borderId="1" xfId="0" applyFont="1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0" borderId="14" xfId="0" applyFont="1" applyBorder="1" applyAlignment="1" applyProtection="1">
      <alignment horizontal="left"/>
      <protection hidden="1"/>
    </xf>
    <xf numFmtId="0" fontId="6" fillId="0" borderId="14" xfId="0" applyFont="1" applyBorder="1" applyProtection="1">
      <protection hidden="1"/>
    </xf>
    <xf numFmtId="0" fontId="6" fillId="13" borderId="1" xfId="0" applyFont="1" applyFill="1" applyBorder="1" applyAlignment="1" applyProtection="1">
      <alignment horizontal="center"/>
      <protection hidden="1"/>
    </xf>
    <xf numFmtId="0" fontId="6" fillId="8" borderId="1" xfId="0" applyFont="1" applyFill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1" fillId="0" borderId="0" xfId="0" applyFont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10" fillId="4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3" xfId="0" applyBorder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0" fillId="5" borderId="0" xfId="0" applyFill="1" applyBorder="1" applyProtection="1">
      <protection hidden="1"/>
    </xf>
    <xf numFmtId="0" fontId="0" fillId="4" borderId="8" xfId="0" applyFill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0" fillId="4" borderId="9" xfId="0" applyFont="1" applyFill="1" applyBorder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11" fillId="0" borderId="0" xfId="0" applyFont="1" applyProtection="1">
      <protection hidden="1"/>
    </xf>
    <xf numFmtId="0" fontId="4" fillId="6" borderId="3" xfId="0" applyFont="1" applyFill="1" applyBorder="1" applyAlignment="1" applyProtection="1">
      <alignment horizontal="center" vertical="center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10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16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9" fontId="5" fillId="8" borderId="10" xfId="0" applyNumberFormat="1" applyFont="1" applyFill="1" applyBorder="1" applyAlignment="1" applyProtection="1">
      <alignment horizontal="center"/>
      <protection hidden="1"/>
    </xf>
    <xf numFmtId="0" fontId="0" fillId="7" borderId="10" xfId="0" applyFill="1" applyBorder="1" applyAlignment="1" applyProtection="1">
      <alignment horizontal="center"/>
      <protection hidden="1"/>
    </xf>
    <xf numFmtId="0" fontId="6" fillId="10" borderId="10" xfId="0" applyFont="1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9" fontId="5" fillId="13" borderId="10" xfId="0" applyNumberFormat="1" applyFont="1" applyFill="1" applyBorder="1" applyAlignment="1" applyProtection="1">
      <alignment horizontal="center"/>
      <protection hidden="1"/>
    </xf>
    <xf numFmtId="0" fontId="0" fillId="2" borderId="10" xfId="0" applyFill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left" vertical="top"/>
      <protection hidden="1"/>
    </xf>
    <xf numFmtId="0" fontId="5" fillId="0" borderId="14" xfId="0" applyFont="1" applyBorder="1" applyAlignment="1" applyProtection="1">
      <alignment horizontal="left" vertical="top"/>
      <protection hidden="1"/>
    </xf>
    <xf numFmtId="9" fontId="5" fillId="2" borderId="10" xfId="0" applyNumberFormat="1" applyFont="1" applyFill="1" applyBorder="1" applyAlignment="1" applyProtection="1">
      <alignment horizontal="center"/>
      <protection hidden="1"/>
    </xf>
    <xf numFmtId="0" fontId="0" fillId="10" borderId="10" xfId="0" applyFill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6" fillId="2" borderId="10" xfId="0" applyFont="1" applyFill="1" applyBorder="1" applyAlignment="1" applyProtection="1">
      <alignment horizontal="center"/>
      <protection hidden="1"/>
    </xf>
    <xf numFmtId="9" fontId="5" fillId="14" borderId="10" xfId="0" applyNumberFormat="1" applyFont="1" applyFill="1" applyBorder="1" applyAlignment="1" applyProtection="1">
      <alignment horizontal="center"/>
      <protection hidden="1"/>
    </xf>
    <xf numFmtId="0" fontId="0" fillId="4" borderId="1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0" fillId="4" borderId="11" xfId="0" applyFill="1" applyBorder="1" applyAlignment="1" applyProtection="1">
      <alignment horizontal="center"/>
      <protection hidden="1"/>
    </xf>
    <xf numFmtId="9" fontId="5" fillId="7" borderId="10" xfId="0" applyNumberFormat="1" applyFont="1" applyFill="1" applyBorder="1" applyAlignment="1" applyProtection="1">
      <alignment horizontal="center"/>
      <protection hidden="1"/>
    </xf>
    <xf numFmtId="0" fontId="0" fillId="4" borderId="12" xfId="0" applyFont="1" applyFill="1" applyBorder="1" applyAlignment="1" applyProtection="1">
      <alignment horizontal="center"/>
      <protection hidden="1"/>
    </xf>
    <xf numFmtId="0" fontId="0" fillId="4" borderId="6" xfId="0" applyFill="1" applyBorder="1" applyAlignment="1" applyProtection="1">
      <alignment horizontal="center"/>
      <protection hidden="1"/>
    </xf>
    <xf numFmtId="9" fontId="5" fillId="10" borderId="10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0" fillId="0" borderId="0" xfId="0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4" fillId="16" borderId="1" xfId="0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12" fillId="4" borderId="1" xfId="0" applyFont="1" applyFill="1" applyBorder="1" applyAlignment="1" applyProtection="1">
      <alignment horizontal="center" vertical="center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16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3" fillId="4" borderId="1" xfId="0" applyFont="1" applyFill="1" applyBorder="1" applyAlignment="1" applyProtection="1">
      <alignment horizontal="center" vertical="center"/>
      <protection hidden="1"/>
    </xf>
    <xf numFmtId="164" fontId="13" fillId="2" borderId="1" xfId="0" applyNumberFormat="1" applyFont="1" applyFill="1" applyBorder="1" applyAlignment="1" applyProtection="1">
      <alignment horizontal="center" vertical="center"/>
      <protection hidden="1"/>
    </xf>
    <xf numFmtId="0" fontId="14" fillId="16" borderId="1" xfId="0" applyFont="1" applyFill="1" applyBorder="1" applyAlignment="1" applyProtection="1">
      <alignment horizontal="center" vertical="center"/>
      <protection hidden="1"/>
    </xf>
    <xf numFmtId="2" fontId="14" fillId="16" borderId="1" xfId="0" applyNumberFormat="1" applyFont="1" applyFill="1" applyBorder="1" applyAlignment="1" applyProtection="1">
      <alignment horizontal="center" vertical="center"/>
      <protection hidden="1"/>
    </xf>
    <xf numFmtId="0" fontId="5" fillId="5" borderId="0" xfId="0" applyFont="1" applyFill="1" applyBorder="1" applyAlignment="1" applyProtection="1">
      <alignment vertical="top"/>
      <protection hidden="1"/>
    </xf>
    <xf numFmtId="0" fontId="5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165" fontId="14" fillId="3" borderId="4" xfId="0" applyNumberFormat="1" applyFont="1" applyFill="1" applyBorder="1" applyAlignment="1" applyProtection="1">
      <alignment horizontal="center" vertical="center"/>
      <protection locked="0"/>
    </xf>
    <xf numFmtId="165" fontId="14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Font="1" applyAlignment="1" applyProtection="1">
      <alignment horizont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alignment wrapText="1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4" borderId="8" xfId="0" applyFont="1" applyFill="1" applyBorder="1" applyAlignment="1" applyProtection="1">
      <alignment horizontal="center" vertical="center" wrapText="1"/>
      <protection hidden="1"/>
    </xf>
    <xf numFmtId="0" fontId="0" fillId="16" borderId="1" xfId="0" applyFill="1" applyBorder="1" applyAlignment="1" applyProtection="1">
      <alignment horizontal="center" vertical="center"/>
      <protection hidden="1"/>
    </xf>
    <xf numFmtId="165" fontId="0" fillId="16" borderId="1" xfId="0" applyNumberFormat="1" applyFill="1" applyBorder="1" applyAlignment="1" applyProtection="1">
      <alignment horizontal="center" vertical="center"/>
      <protection hidden="1"/>
    </xf>
    <xf numFmtId="0" fontId="15" fillId="11" borderId="1" xfId="0" applyFont="1" applyFill="1" applyBorder="1" applyAlignment="1" applyProtection="1">
      <alignment horizontal="center"/>
      <protection hidden="1"/>
    </xf>
    <xf numFmtId="164" fontId="0" fillId="11" borderId="3" xfId="0" applyNumberFormat="1" applyFill="1" applyBorder="1" applyAlignment="1" applyProtection="1">
      <alignment horizontal="center"/>
      <protection hidden="1"/>
    </xf>
    <xf numFmtId="0" fontId="0" fillId="3" borderId="19" xfId="0" applyFill="1" applyBorder="1" applyAlignment="1" applyProtection="1">
      <alignment horizontal="center" vertical="center"/>
      <protection locked="0"/>
    </xf>
    <xf numFmtId="164" fontId="0" fillId="16" borderId="10" xfId="0" applyNumberFormat="1" applyFill="1" applyBorder="1" applyAlignment="1" applyProtection="1">
      <alignment horizontal="center"/>
      <protection hidden="1"/>
    </xf>
    <xf numFmtId="164" fontId="0" fillId="16" borderId="20" xfId="0" applyNumberFormat="1" applyFont="1" applyFill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164" fontId="0" fillId="3" borderId="19" xfId="0" applyNumberFormat="1" applyFill="1" applyBorder="1" applyAlignment="1" applyProtection="1">
      <alignment horizontal="center"/>
      <protection locked="0"/>
    </xf>
    <xf numFmtId="0" fontId="0" fillId="12" borderId="10" xfId="0" applyFill="1" applyBorder="1" applyAlignment="1" applyProtection="1">
      <alignment horizontal="center"/>
      <protection locked="0"/>
    </xf>
    <xf numFmtId="164" fontId="0" fillId="3" borderId="21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164" fontId="0" fillId="3" borderId="2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11" borderId="1" xfId="0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top"/>
      <protection hidden="1"/>
    </xf>
    <xf numFmtId="0" fontId="5" fillId="0" borderId="0" xfId="0" applyFont="1" applyBorder="1" applyAlignment="1" applyProtection="1">
      <alignment horizontal="left" vertical="top" wrapText="1"/>
      <protection hidden="1"/>
    </xf>
    <xf numFmtId="0" fontId="5" fillId="0" borderId="14" xfId="0" applyFont="1" applyBorder="1" applyAlignment="1" applyProtection="1">
      <alignment horizontal="left" vertical="top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0" fillId="4" borderId="3" xfId="0" applyFont="1" applyFill="1" applyBorder="1" applyAlignment="1" applyProtection="1">
      <alignment horizontal="center" vertical="center" wrapText="1"/>
      <protection hidden="1"/>
    </xf>
    <xf numFmtId="0" fontId="6" fillId="0" borderId="18" xfId="0" applyFont="1" applyBorder="1" applyAlignment="1" applyProtection="1">
      <alignment horizontal="right" vertical="center"/>
      <protection hidden="1"/>
    </xf>
    <xf numFmtId="0" fontId="0" fillId="14" borderId="1" xfId="0" applyFont="1" applyFill="1" applyBorder="1" applyAlignment="1" applyProtection="1">
      <alignment horizontal="center" vertical="center"/>
    </xf>
    <xf numFmtId="2" fontId="0" fillId="14" borderId="1" xfId="0" applyNumberForma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D966"/>
      <rgbColor rgb="FF00FFFF"/>
      <rgbColor rgb="FF800080"/>
      <rgbColor rgb="FF800000"/>
      <rgbColor rgb="FF008080"/>
      <rgbColor rgb="FF0000FF"/>
      <rgbColor rgb="FF00CCFF"/>
      <rgbColor rgb="FFDAE3F3"/>
      <rgbColor rgb="FFE2F0D9"/>
      <rgbColor rgb="FFFFE699"/>
      <rgbColor rgb="FF9DC3E6"/>
      <rgbColor rgb="FFFF99CC"/>
      <rgbColor rgb="FFD9D9D9"/>
      <rgbColor rgb="FFFCB6B6"/>
      <rgbColor rgb="FF3366FF"/>
      <rgbColor rgb="FF33CCCC"/>
      <rgbColor rgb="FF99CC00"/>
      <rgbColor rgb="FFFFC000"/>
      <rgbColor rgb="FFFF9900"/>
      <rgbColor rgb="FFFF6600"/>
      <rgbColor rgb="FF666699"/>
      <rgbColor rgb="FFC5E0B4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106560</xdr:colOff>
      <xdr:row>13</xdr:row>
      <xdr:rowOff>48240</xdr:rowOff>
    </xdr:from>
    <xdr:to>
      <xdr:col>30</xdr:col>
      <xdr:colOff>398160</xdr:colOff>
      <xdr:row>29</xdr:row>
      <xdr:rowOff>30600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440920" y="3724560"/>
          <a:ext cx="7644600" cy="3773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122400</xdr:colOff>
      <xdr:row>14</xdr:row>
      <xdr:rowOff>11520</xdr:rowOff>
    </xdr:from>
    <xdr:to>
      <xdr:col>30</xdr:col>
      <xdr:colOff>426960</xdr:colOff>
      <xdr:row>31</xdr:row>
      <xdr:rowOff>87840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580600" y="3669120"/>
          <a:ext cx="7743240" cy="3828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465120</xdr:colOff>
      <xdr:row>13</xdr:row>
      <xdr:rowOff>154440</xdr:rowOff>
    </xdr:from>
    <xdr:to>
      <xdr:col>32</xdr:col>
      <xdr:colOff>122040</xdr:colOff>
      <xdr:row>32</xdr:row>
      <xdr:rowOff>144720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923320" y="3583440"/>
          <a:ext cx="8172000" cy="4009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46080</xdr:colOff>
      <xdr:row>13</xdr:row>
      <xdr:rowOff>182880</xdr:rowOff>
    </xdr:from>
    <xdr:to>
      <xdr:col>31</xdr:col>
      <xdr:colOff>112320</xdr:colOff>
      <xdr:row>32</xdr:row>
      <xdr:rowOff>126000</xdr:rowOff>
    </xdr:to>
    <xdr:pic>
      <xdr:nvPicPr>
        <xdr:cNvPr id="3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447040" y="3611880"/>
          <a:ext cx="8162280" cy="40197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3"/>
  <sheetViews>
    <sheetView showGridLines="0" tabSelected="1" zoomScaleNormal="100" workbookViewId="0">
      <selection activeCell="B6" sqref="B6"/>
    </sheetView>
  </sheetViews>
  <sheetFormatPr defaultRowHeight="15" x14ac:dyDescent="0.25"/>
  <cols>
    <col min="1" max="1" width="9.42578125" style="15"/>
    <col min="2" max="2" width="9" style="15"/>
    <col min="3" max="3" width="1.7109375" style="16"/>
    <col min="4" max="5" width="9" style="17"/>
    <col min="6" max="6" width="1.42578125" style="18"/>
    <col min="7" max="8" width="9" style="17"/>
    <col min="9" max="9" width="1.5703125" style="18"/>
    <col min="10" max="11" width="9" style="17"/>
    <col min="12" max="12" width="1.5703125" style="18"/>
    <col min="13" max="13" width="9.5703125" style="17"/>
    <col min="14" max="14" width="9" style="17"/>
    <col min="15" max="15" width="1.7109375" style="18"/>
    <col min="16" max="16" width="9.42578125" style="17"/>
    <col min="17" max="17" width="9" style="17"/>
    <col min="18" max="18" width="1.7109375" style="18"/>
    <col min="19" max="21" width="9" style="17"/>
    <col min="22" max="22" width="11.42578125" style="17"/>
    <col min="23" max="23" width="6.140625" style="17"/>
    <col min="24" max="24" width="2.7109375" style="17"/>
    <col min="25" max="25" width="6.140625" style="17"/>
    <col min="26" max="26" width="9" style="17"/>
    <col min="27" max="27" width="11.28515625" style="17"/>
    <col min="28" max="28" width="9.7109375" style="17"/>
    <col min="29" max="29" width="9.7109375" style="15"/>
    <col min="30" max="32" width="9" style="15"/>
    <col min="33" max="44" width="0" style="15" hidden="1"/>
    <col min="45" max="1025" width="9" style="15"/>
  </cols>
  <sheetData>
    <row r="1" spans="1:43" ht="30" customHeight="1" x14ac:dyDescent="0.25">
      <c r="A1"/>
      <c r="B1"/>
      <c r="C1"/>
      <c r="D1"/>
      <c r="E1"/>
      <c r="F1"/>
      <c r="G1"/>
      <c r="H1"/>
      <c r="I1"/>
      <c r="J1" s="14" t="s">
        <v>0</v>
      </c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/>
      <c r="X1"/>
      <c r="Y1"/>
      <c r="AA1"/>
      <c r="AB1"/>
      <c r="AC1"/>
      <c r="AD1"/>
      <c r="AG1"/>
      <c r="AH1"/>
      <c r="AI1"/>
      <c r="AJ1"/>
      <c r="AK1"/>
      <c r="AL1"/>
      <c r="AM1"/>
      <c r="AN1"/>
      <c r="AO1"/>
      <c r="AP1"/>
      <c r="AQ1"/>
    </row>
    <row r="2" spans="1:43" ht="13.5" customHeight="1" x14ac:dyDescent="0.35">
      <c r="A2"/>
      <c r="B2"/>
      <c r="C2"/>
      <c r="D2"/>
      <c r="E2"/>
      <c r="F2"/>
      <c r="G2"/>
      <c r="H2"/>
      <c r="I2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/>
      <c r="X2"/>
      <c r="Y2"/>
      <c r="AA2"/>
      <c r="AB2"/>
      <c r="AC2"/>
      <c r="AD2"/>
      <c r="AG2"/>
      <c r="AH2"/>
      <c r="AI2"/>
      <c r="AJ2"/>
      <c r="AK2"/>
      <c r="AL2"/>
      <c r="AM2"/>
      <c r="AN2"/>
      <c r="AO2"/>
      <c r="AP2"/>
      <c r="AQ2"/>
    </row>
    <row r="3" spans="1:43" s="15" customFormat="1" ht="17.25" customHeight="1" x14ac:dyDescent="0.35">
      <c r="A3" s="20" t="s">
        <v>1</v>
      </c>
      <c r="B3"/>
      <c r="C3"/>
      <c r="D3"/>
      <c r="E3"/>
      <c r="F3"/>
      <c r="G3"/>
      <c r="I3" s="21"/>
      <c r="K3" s="22" t="s">
        <v>2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/>
      <c r="X3"/>
      <c r="Y3"/>
      <c r="Z3" s="17"/>
      <c r="AA3"/>
      <c r="AB3"/>
      <c r="AC3"/>
      <c r="AD3"/>
      <c r="AG3"/>
      <c r="AH3"/>
      <c r="AI3"/>
      <c r="AJ3"/>
      <c r="AK3"/>
      <c r="AL3"/>
      <c r="AM3"/>
      <c r="AN3"/>
      <c r="AO3"/>
      <c r="AP3"/>
      <c r="AQ3"/>
    </row>
    <row r="4" spans="1:43" ht="13.5" customHeigh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V4"/>
      <c r="W4"/>
      <c r="X4"/>
      <c r="Y4"/>
      <c r="AA4"/>
      <c r="AB4"/>
      <c r="AC4"/>
      <c r="AD4"/>
      <c r="AG4"/>
      <c r="AH4"/>
      <c r="AI4"/>
      <c r="AJ4"/>
      <c r="AK4"/>
      <c r="AL4"/>
      <c r="AM4"/>
      <c r="AN4"/>
      <c r="AO4"/>
      <c r="AP4"/>
      <c r="AQ4"/>
    </row>
    <row r="5" spans="1:43" ht="89.25" customHeight="1" x14ac:dyDescent="0.25">
      <c r="A5" s="23" t="s">
        <v>3</v>
      </c>
      <c r="B5" s="24"/>
      <c r="C5" s="25"/>
      <c r="D5" s="26" t="s">
        <v>4</v>
      </c>
      <c r="E5" s="24"/>
      <c r="F5" s="25"/>
      <c r="G5" s="23" t="s">
        <v>5</v>
      </c>
      <c r="H5" s="24"/>
      <c r="I5" s="25"/>
      <c r="J5" s="26" t="s">
        <v>6</v>
      </c>
      <c r="K5" s="24"/>
      <c r="L5" s="25"/>
      <c r="M5" s="27" t="s">
        <v>7</v>
      </c>
      <c r="N5" s="24"/>
      <c r="O5" s="25"/>
      <c r="P5" s="27" t="s">
        <v>8</v>
      </c>
      <c r="Q5" s="28"/>
      <c r="R5" s="25"/>
      <c r="S5" s="27" t="s">
        <v>9</v>
      </c>
      <c r="T5" s="24"/>
      <c r="V5" s="29"/>
      <c r="W5"/>
      <c r="X5"/>
      <c r="Y5"/>
      <c r="AA5"/>
      <c r="AB5"/>
      <c r="AC5" s="30"/>
      <c r="AD5" s="31"/>
      <c r="AG5"/>
      <c r="AH5"/>
      <c r="AI5"/>
      <c r="AJ5"/>
      <c r="AK5"/>
      <c r="AL5"/>
      <c r="AM5"/>
      <c r="AN5"/>
      <c r="AO5"/>
      <c r="AP5"/>
      <c r="AQ5"/>
    </row>
    <row r="6" spans="1:43" ht="13.5" customHeight="1" x14ac:dyDescent="0.25">
      <c r="A6" s="32"/>
      <c r="B6" s="33" t="s">
        <v>10</v>
      </c>
      <c r="C6" s="34"/>
      <c r="D6" s="35"/>
      <c r="E6" s="33" t="s">
        <v>10</v>
      </c>
      <c r="F6" s="34"/>
      <c r="G6" s="36"/>
      <c r="H6" s="33" t="s">
        <v>10</v>
      </c>
      <c r="I6" s="34"/>
      <c r="J6" s="36"/>
      <c r="K6" s="33" t="s">
        <v>10</v>
      </c>
      <c r="L6" s="34"/>
      <c r="M6" s="36"/>
      <c r="N6" s="33" t="s">
        <v>10</v>
      </c>
      <c r="O6" s="34"/>
      <c r="P6" s="36"/>
      <c r="Q6" s="33" t="s">
        <v>10</v>
      </c>
      <c r="R6" s="34"/>
      <c r="S6" s="36"/>
      <c r="T6" s="33" t="s">
        <v>10</v>
      </c>
      <c r="V6" s="13" t="s">
        <v>11</v>
      </c>
      <c r="W6" s="13"/>
      <c r="X6" s="13"/>
      <c r="Y6" s="13"/>
      <c r="AA6" s="12" t="s">
        <v>12</v>
      </c>
      <c r="AB6" s="11" t="str">
        <f>IF(B5="","",AP7)</f>
        <v/>
      </c>
      <c r="AC6"/>
      <c r="AD6"/>
      <c r="AG6"/>
      <c r="AH6" s="39" t="s">
        <v>13</v>
      </c>
      <c r="AI6" s="39" t="s">
        <v>14</v>
      </c>
      <c r="AJ6" s="39" t="s">
        <v>15</v>
      </c>
      <c r="AK6" s="39" t="s">
        <v>16</v>
      </c>
      <c r="AL6" s="39" t="s">
        <v>17</v>
      </c>
      <c r="AM6" s="39" t="s">
        <v>18</v>
      </c>
      <c r="AN6" s="39" t="s">
        <v>19</v>
      </c>
      <c r="AO6"/>
      <c r="AP6" s="39" t="s">
        <v>20</v>
      </c>
      <c r="AQ6"/>
    </row>
    <row r="7" spans="1:43" ht="15.75" customHeight="1" x14ac:dyDescent="0.25">
      <c r="A7" s="10" t="s">
        <v>21</v>
      </c>
      <c r="B7" s="40">
        <v>80</v>
      </c>
      <c r="C7" s="41"/>
      <c r="D7" s="42">
        <v>0.05</v>
      </c>
      <c r="E7" s="40" t="s">
        <v>22</v>
      </c>
      <c r="F7" s="43"/>
      <c r="G7" s="44" t="s">
        <v>23</v>
      </c>
      <c r="H7" s="40" t="s">
        <v>22</v>
      </c>
      <c r="I7" s="43"/>
      <c r="J7" s="45">
        <v>40</v>
      </c>
      <c r="K7" s="40" t="s">
        <v>22</v>
      </c>
      <c r="L7" s="43"/>
      <c r="M7" s="46" t="s">
        <v>24</v>
      </c>
      <c r="N7" s="47" t="s">
        <v>22</v>
      </c>
      <c r="O7" s="43"/>
      <c r="P7" s="48">
        <v>1</v>
      </c>
      <c r="Q7" s="40" t="s">
        <v>22</v>
      </c>
      <c r="R7" s="43"/>
      <c r="S7" s="49">
        <v>0.5</v>
      </c>
      <c r="T7" s="40" t="s">
        <v>22</v>
      </c>
      <c r="V7" s="50" t="s">
        <v>25</v>
      </c>
      <c r="W7" s="51">
        <v>1</v>
      </c>
      <c r="X7" s="50" t="s">
        <v>26</v>
      </c>
      <c r="Y7" s="51" t="str">
        <f>IF(B5="","",ROUND(Y9/3,0))</f>
        <v/>
      </c>
      <c r="AA7" s="12"/>
      <c r="AB7" s="11"/>
      <c r="AC7"/>
      <c r="AD7"/>
      <c r="AG7"/>
      <c r="AH7" s="52" t="str">
        <f>IF(B5="","",IF('Fase 1'!$B$5&lt;80,"ERRO",IF('Fase 1'!$B$5&gt;160,"ERRO",$B$5)))</f>
        <v/>
      </c>
      <c r="AI7" s="52" t="str">
        <f>IF(E5="","",IF(E5=1,0.5,IF(E5=2,1,IF(E5=3,1.5,IF(E5=4,2,"erro")))))</f>
        <v/>
      </c>
      <c r="AJ7" s="52" t="str">
        <f>IF(K5="","",IF(K5=1,40,IF(K5=2,50,IF(K5=3,60,"erro"))))</f>
        <v/>
      </c>
      <c r="AK7" s="52" t="str">
        <f>IF(H5="","",IF(H5=1,1,IF(H5=2,0.75,IF(H5=3,0.5,IF(H5=4,0.25,IF(H5=5,0,"erro"))))))</f>
        <v/>
      </c>
      <c r="AL7" s="52" t="str">
        <f>IF(N5="","",IF(N5=1,0.4,IF(N5=2,0.5,IF(N5=3,0.6,"erro"))))</f>
        <v/>
      </c>
      <c r="AM7" s="52" t="str">
        <f>IF(Q5="","",IF(Q5&gt;10,"erro",Q5))</f>
        <v/>
      </c>
      <c r="AN7" s="52" t="str">
        <f>IF(T5="","",IF(T5=1,0.5,IF(T5=2,0.6,IF(T5=3,0.7,IF(T5=4,0.8,IF(T5=5,0.9,IF(T5=6,1,IF(T5=7,1.1,"erro"))))))))</f>
        <v/>
      </c>
      <c r="AO7" s="17"/>
      <c r="AP7" s="53" t="e">
        <f>IF(AI7="erro","erro",IF(AJ7="erro","erro",IF(AK7="erro","erro",AI7*AJ7*AK7)))</f>
        <v>#VALUE!</v>
      </c>
      <c r="AQ7"/>
    </row>
    <row r="8" spans="1:43" ht="15" customHeight="1" x14ac:dyDescent="0.25">
      <c r="A8" s="10"/>
      <c r="B8" s="54" t="s">
        <v>26</v>
      </c>
      <c r="C8" s="41"/>
      <c r="D8" s="55">
        <v>0.1</v>
      </c>
      <c r="E8" s="54" t="s">
        <v>27</v>
      </c>
      <c r="F8" s="43"/>
      <c r="G8" s="56" t="s">
        <v>28</v>
      </c>
      <c r="H8" s="54" t="s">
        <v>27</v>
      </c>
      <c r="I8" s="43"/>
      <c r="J8" s="57">
        <v>50</v>
      </c>
      <c r="K8" s="54" t="s">
        <v>27</v>
      </c>
      <c r="L8" s="43"/>
      <c r="M8" s="58" t="s">
        <v>29</v>
      </c>
      <c r="N8" s="59" t="s">
        <v>27</v>
      </c>
      <c r="O8" s="43"/>
      <c r="P8" s="48">
        <v>2</v>
      </c>
      <c r="Q8" s="54" t="s">
        <v>27</v>
      </c>
      <c r="R8" s="43"/>
      <c r="S8" s="49">
        <v>0.6</v>
      </c>
      <c r="T8" s="54" t="s">
        <v>27</v>
      </c>
      <c r="V8" s="50" t="s">
        <v>30</v>
      </c>
      <c r="W8" s="51" t="str">
        <f>IF(B5="","",Y7+1)</f>
        <v/>
      </c>
      <c r="X8" s="50" t="s">
        <v>26</v>
      </c>
      <c r="Y8" s="51" t="str">
        <f>IF(B5="","",ROUND(2/3*Y9,0))</f>
        <v/>
      </c>
      <c r="AA8"/>
      <c r="AB8"/>
      <c r="AC8"/>
      <c r="AD8"/>
      <c r="AG8"/>
      <c r="AH8"/>
      <c r="AJ8"/>
      <c r="AK8"/>
      <c r="AL8"/>
      <c r="AM8"/>
      <c r="AN8"/>
      <c r="AP8"/>
      <c r="AQ8"/>
    </row>
    <row r="9" spans="1:43" ht="15.75" customHeight="1" x14ac:dyDescent="0.25">
      <c r="A9" s="10"/>
      <c r="B9" s="60">
        <v>160</v>
      </c>
      <c r="C9" s="41"/>
      <c r="D9" s="61">
        <v>0.15</v>
      </c>
      <c r="E9" s="54" t="s">
        <v>31</v>
      </c>
      <c r="F9" s="43"/>
      <c r="G9" s="55" t="s">
        <v>29</v>
      </c>
      <c r="H9" s="54" t="s">
        <v>31</v>
      </c>
      <c r="I9" s="43"/>
      <c r="J9" s="62">
        <v>60</v>
      </c>
      <c r="K9" s="60" t="s">
        <v>31</v>
      </c>
      <c r="L9" s="43"/>
      <c r="M9" s="63" t="s">
        <v>32</v>
      </c>
      <c r="N9" s="60" t="s">
        <v>31</v>
      </c>
      <c r="O9" s="43"/>
      <c r="P9" s="64">
        <v>3</v>
      </c>
      <c r="Q9" s="54" t="s">
        <v>31</v>
      </c>
      <c r="R9" s="43"/>
      <c r="S9" s="57">
        <v>0.7</v>
      </c>
      <c r="T9" s="54" t="s">
        <v>31</v>
      </c>
      <c r="V9" s="50" t="s">
        <v>33</v>
      </c>
      <c r="W9" s="51" t="str">
        <f>IF(B5="","",Y8+1)</f>
        <v/>
      </c>
      <c r="X9" s="50" t="s">
        <v>26</v>
      </c>
      <c r="Y9" s="51" t="str">
        <f>IF(B5="","",ROUND(B5*0.25,0))</f>
        <v/>
      </c>
      <c r="AA9" s="9" t="s">
        <v>34</v>
      </c>
      <c r="AB9" s="9"/>
      <c r="AC9" s="13" t="s">
        <v>35</v>
      </c>
      <c r="AD9" s="13"/>
      <c r="AG9"/>
      <c r="AH9"/>
      <c r="AJ9"/>
      <c r="AK9"/>
      <c r="AL9"/>
      <c r="AM9"/>
      <c r="AN9"/>
      <c r="AP9"/>
      <c r="AQ9"/>
    </row>
    <row r="10" spans="1:43" ht="17.25" customHeight="1" x14ac:dyDescent="0.25">
      <c r="A10" s="10"/>
      <c r="B10" s="17"/>
      <c r="C10" s="18"/>
      <c r="D10" s="66">
        <v>0.2</v>
      </c>
      <c r="E10" s="60" t="s">
        <v>36</v>
      </c>
      <c r="F10" s="43"/>
      <c r="G10" s="67" t="s">
        <v>37</v>
      </c>
      <c r="H10" s="54" t="s">
        <v>36</v>
      </c>
      <c r="I10" s="68"/>
      <c r="P10" s="64">
        <v>4</v>
      </c>
      <c r="Q10" s="54" t="s">
        <v>36</v>
      </c>
      <c r="R10" s="43"/>
      <c r="S10" s="57">
        <v>0.8</v>
      </c>
      <c r="T10" s="54" t="s">
        <v>36</v>
      </c>
      <c r="V10" s="8" t="s">
        <v>38</v>
      </c>
      <c r="W10" s="8"/>
      <c r="X10" s="8"/>
      <c r="Y10" s="8"/>
      <c r="AA10" s="50" t="s">
        <v>25</v>
      </c>
      <c r="AB10" s="38" t="str">
        <f>IF(B5="","",AD10*AM7*AN7)</f>
        <v/>
      </c>
      <c r="AC10" s="50" t="s">
        <v>25</v>
      </c>
      <c r="AD10" s="69" t="str">
        <f>IF(B5="","",IF(AQ14/($AM$7*$AN$7)&lt;1,1,IF(AQ14/($AM$7*$AN$7)-INT(AQ14/($AM$7*$AN$7))&lt;=0.9,INT(AQ14/($AM$7*$AN$7)),ROUNDUP(AQ14/($AM$7*$AN$7),0))))</f>
        <v/>
      </c>
      <c r="AG10"/>
      <c r="AH10" s="15" t="s">
        <v>39</v>
      </c>
      <c r="AJ10" s="15" t="s">
        <v>40</v>
      </c>
      <c r="AK10" s="15" t="s">
        <v>41</v>
      </c>
      <c r="AL10" s="15" t="s">
        <v>42</v>
      </c>
      <c r="AM10" s="15" t="s">
        <v>43</v>
      </c>
      <c r="AN10" s="15" t="s">
        <v>44</v>
      </c>
      <c r="AP10" s="39" t="s">
        <v>45</v>
      </c>
      <c r="AQ10" s="52" t="e">
        <f>(AJ7+55)/12</f>
        <v>#VALUE!</v>
      </c>
    </row>
    <row r="11" spans="1:43" ht="16.5" customHeight="1" x14ac:dyDescent="0.25">
      <c r="A11" s="10"/>
      <c r="G11" s="70" t="s">
        <v>46</v>
      </c>
      <c r="H11" s="60" t="s">
        <v>47</v>
      </c>
      <c r="I11" s="68"/>
      <c r="P11" s="64">
        <v>5</v>
      </c>
      <c r="Q11" s="54" t="s">
        <v>47</v>
      </c>
      <c r="R11" s="43"/>
      <c r="S11" s="45">
        <v>0.9</v>
      </c>
      <c r="T11" s="54" t="s">
        <v>47</v>
      </c>
      <c r="V11" s="71"/>
      <c r="AA11" s="50" t="s">
        <v>30</v>
      </c>
      <c r="AB11" s="38" t="str">
        <f>IF(B5="","",AD11*AM7*AN7)</f>
        <v/>
      </c>
      <c r="AC11" s="50" t="s">
        <v>30</v>
      </c>
      <c r="AD11" s="69" t="str">
        <f>IF(B5="","",IF(AQ15/($AM$7*$AN$7)&lt;1,1,IF(AQ15/($AM$7*$AN$7)-INT(AQ15/($AM$7*$AN$7))&lt;=0.9,INT(AQ15/($AM$7*$AN$7)),ROUNDUP(AQ15/($AM$7*$AN$7),0))))</f>
        <v/>
      </c>
      <c r="AG11" s="15" t="s">
        <v>48</v>
      </c>
      <c r="AH11" s="15">
        <f>40*0.5</f>
        <v>20</v>
      </c>
      <c r="AJ11" s="15">
        <f t="shared" ref="AJ11:AJ22" si="0">AH11</f>
        <v>20</v>
      </c>
      <c r="AK11" s="15">
        <f t="shared" ref="AK11:AK22" si="1">AH11*0.75</f>
        <v>15</v>
      </c>
      <c r="AL11" s="15">
        <f t="shared" ref="AL11:AL22" si="2">AH11*0.5</f>
        <v>10</v>
      </c>
      <c r="AM11" s="15">
        <f t="shared" ref="AM11:AM22" si="3">AH11*0.25</f>
        <v>5</v>
      </c>
      <c r="AN11" s="15">
        <v>0</v>
      </c>
      <c r="AP11" s="39" t="s">
        <v>49</v>
      </c>
      <c r="AQ11" s="52" t="e">
        <f>AQ10+(AJ7-5)/6</f>
        <v>#VALUE!</v>
      </c>
    </row>
    <row r="12" spans="1:43" ht="16.5" customHeight="1" x14ac:dyDescent="0.25">
      <c r="G12"/>
      <c r="P12" s="72">
        <v>6</v>
      </c>
      <c r="Q12" s="54" t="s">
        <v>50</v>
      </c>
      <c r="R12" s="43"/>
      <c r="S12" s="45">
        <v>1</v>
      </c>
      <c r="T12" s="54" t="s">
        <v>50</v>
      </c>
      <c r="V12" s="71"/>
      <c r="AA12" s="50" t="s">
        <v>33</v>
      </c>
      <c r="AB12" s="38" t="str">
        <f>IF(B5="","",AD12*AM7*AN7)</f>
        <v/>
      </c>
      <c r="AC12" s="50" t="s">
        <v>33</v>
      </c>
      <c r="AD12" s="69" t="str">
        <f>IF(B5="","",IF(AQ16/($AM$7*$AN$7)&lt;1,1,IF(AQ16/($AM$7*$AN$7)-INT(AQ16/($AM$7*$AN$7))&lt;=0.9,INT(AQ16/($AM$7*$AN$7)),ROUNDUP(AQ16/($AM$7*$AN$7),0))))</f>
        <v/>
      </c>
      <c r="AG12" s="15" t="s">
        <v>51</v>
      </c>
      <c r="AH12" s="15">
        <f>50*0.5</f>
        <v>25</v>
      </c>
      <c r="AJ12" s="15">
        <f t="shared" si="0"/>
        <v>25</v>
      </c>
      <c r="AK12" s="15">
        <f t="shared" si="1"/>
        <v>18.75</v>
      </c>
      <c r="AL12" s="15">
        <f t="shared" si="2"/>
        <v>12.5</v>
      </c>
      <c r="AM12" s="15">
        <f t="shared" si="3"/>
        <v>6.25</v>
      </c>
      <c r="AN12" s="15">
        <v>0</v>
      </c>
      <c r="AP12" s="39" t="s">
        <v>52</v>
      </c>
      <c r="AQ12" s="52" t="e">
        <f>AQ11+(AJ7-5)/6</f>
        <v>#VALUE!</v>
      </c>
    </row>
    <row r="13" spans="1:43" ht="15.75" customHeight="1" x14ac:dyDescent="0.25">
      <c r="G13"/>
      <c r="P13" s="72">
        <v>7</v>
      </c>
      <c r="Q13" s="54" t="s">
        <v>53</v>
      </c>
      <c r="R13" s="43"/>
      <c r="S13" s="73">
        <v>1.1000000000000001</v>
      </c>
      <c r="T13" s="60" t="s">
        <v>53</v>
      </c>
      <c r="AA13" s="74" t="s">
        <v>54</v>
      </c>
      <c r="AB13" s="74"/>
      <c r="AC13" s="75" t="s">
        <v>55</v>
      </c>
      <c r="AD13" s="75"/>
      <c r="AG13" s="15" t="s">
        <v>56</v>
      </c>
      <c r="AH13" s="15">
        <f>60*0.5</f>
        <v>30</v>
      </c>
      <c r="AJ13" s="15">
        <f t="shared" si="0"/>
        <v>30</v>
      </c>
      <c r="AK13" s="15">
        <f t="shared" si="1"/>
        <v>22.5</v>
      </c>
      <c r="AL13" s="15">
        <f t="shared" si="2"/>
        <v>15</v>
      </c>
      <c r="AM13" s="15">
        <f t="shared" si="3"/>
        <v>7.5</v>
      </c>
      <c r="AN13" s="15">
        <v>0</v>
      </c>
      <c r="AP13"/>
      <c r="AQ13"/>
    </row>
    <row r="14" spans="1:43" x14ac:dyDescent="0.25">
      <c r="G14"/>
      <c r="P14" s="76">
        <v>8</v>
      </c>
      <c r="Q14" s="54" t="s">
        <v>57</v>
      </c>
      <c r="R14" s="68"/>
      <c r="AG14" s="15" t="s">
        <v>58</v>
      </c>
      <c r="AH14" s="15">
        <f>40</f>
        <v>40</v>
      </c>
      <c r="AJ14" s="15">
        <f t="shared" si="0"/>
        <v>40</v>
      </c>
      <c r="AK14" s="15">
        <f t="shared" si="1"/>
        <v>30</v>
      </c>
      <c r="AL14" s="15">
        <f t="shared" si="2"/>
        <v>20</v>
      </c>
      <c r="AM14" s="15">
        <f t="shared" si="3"/>
        <v>10</v>
      </c>
      <c r="AN14" s="15">
        <v>0</v>
      </c>
      <c r="AP14" s="39" t="s">
        <v>59</v>
      </c>
      <c r="AQ14" s="52" t="e">
        <f>AI7*AQ10*AL7</f>
        <v>#VALUE!</v>
      </c>
    </row>
    <row r="15" spans="1:43" x14ac:dyDescent="0.25">
      <c r="G15"/>
      <c r="P15" s="77">
        <v>9</v>
      </c>
      <c r="Q15" s="54" t="s">
        <v>60</v>
      </c>
      <c r="R15" s="68"/>
      <c r="AG15" s="15" t="s">
        <v>61</v>
      </c>
      <c r="AH15" s="15">
        <v>50</v>
      </c>
      <c r="AJ15" s="15">
        <f t="shared" si="0"/>
        <v>50</v>
      </c>
      <c r="AK15" s="15">
        <f t="shared" si="1"/>
        <v>37.5</v>
      </c>
      <c r="AL15" s="15">
        <f t="shared" si="2"/>
        <v>25</v>
      </c>
      <c r="AM15" s="15">
        <f t="shared" si="3"/>
        <v>12.5</v>
      </c>
      <c r="AN15" s="15">
        <v>0</v>
      </c>
      <c r="AP15" s="39" t="s">
        <v>62</v>
      </c>
      <c r="AQ15" s="52" t="e">
        <f>AI7*AQ11*AL7</f>
        <v>#VALUE!</v>
      </c>
    </row>
    <row r="16" spans="1:43" x14ac:dyDescent="0.25">
      <c r="G16"/>
      <c r="P16" s="77">
        <v>10</v>
      </c>
      <c r="Q16" s="60" t="s">
        <v>63</v>
      </c>
      <c r="R16" s="68"/>
      <c r="AG16" s="15" t="s">
        <v>64</v>
      </c>
      <c r="AH16" s="15">
        <v>60</v>
      </c>
      <c r="AJ16" s="15">
        <f t="shared" si="0"/>
        <v>60</v>
      </c>
      <c r="AK16" s="15">
        <f t="shared" si="1"/>
        <v>45</v>
      </c>
      <c r="AL16" s="15">
        <f t="shared" si="2"/>
        <v>30</v>
      </c>
      <c r="AM16" s="15">
        <f t="shared" si="3"/>
        <v>15</v>
      </c>
      <c r="AN16" s="15">
        <v>0</v>
      </c>
      <c r="AP16" s="39" t="s">
        <v>65</v>
      </c>
      <c r="AQ16" s="52" t="e">
        <f>AI7*AQ12*AL7</f>
        <v>#VALUE!</v>
      </c>
    </row>
    <row r="17" spans="7:40" ht="37.5" customHeight="1" x14ac:dyDescent="0.25">
      <c r="G17" s="78" t="str">
        <f>IF(B5="","",IF(B5&lt;80,"ERRO: a duração total do ciclo deve estar entre 80 e 160 dias",IF(B5&gt;160,"ERRO: a duração total do ciclo deve estar entre 80 e 160 dias","")))</f>
        <v/>
      </c>
      <c r="P17" s="7" t="s">
        <v>66</v>
      </c>
      <c r="Q17" s="7"/>
      <c r="R17" s="79"/>
      <c r="AG17" s="15" t="s">
        <v>67</v>
      </c>
      <c r="AH17" s="15">
        <f>1.5*40</f>
        <v>60</v>
      </c>
      <c r="AJ17" s="15">
        <f t="shared" si="0"/>
        <v>60</v>
      </c>
      <c r="AK17" s="15">
        <f t="shared" si="1"/>
        <v>45</v>
      </c>
      <c r="AL17" s="15">
        <f t="shared" si="2"/>
        <v>30</v>
      </c>
      <c r="AM17" s="15">
        <f t="shared" si="3"/>
        <v>15</v>
      </c>
      <c r="AN17" s="15">
        <v>0</v>
      </c>
    </row>
    <row r="18" spans="7:40" ht="21" x14ac:dyDescent="0.35">
      <c r="G18" s="80" t="str">
        <f>IF(E5="","",IF(E5&lt;&gt;1,IF(E5&lt;&gt;2,IF(E5&lt;&gt;3,IF(E5&lt;&gt;4,"ERRO para CAD: escolha valor inteiro entre 1 e 4",""),""),""),""))</f>
        <v/>
      </c>
      <c r="AG18" s="15" t="s">
        <v>68</v>
      </c>
      <c r="AH18" s="15">
        <f>1.5*50</f>
        <v>75</v>
      </c>
      <c r="AJ18" s="15">
        <f t="shared" si="0"/>
        <v>75</v>
      </c>
      <c r="AK18" s="15">
        <f t="shared" si="1"/>
        <v>56.25</v>
      </c>
      <c r="AL18" s="15">
        <f t="shared" si="2"/>
        <v>37.5</v>
      </c>
      <c r="AM18" s="15">
        <f t="shared" si="3"/>
        <v>18.75</v>
      </c>
      <c r="AN18" s="15">
        <v>0</v>
      </c>
    </row>
    <row r="19" spans="7:40" ht="21" x14ac:dyDescent="0.35">
      <c r="G19" s="80" t="str">
        <f>IF(H5="","",IF(H5&lt;&gt;1,IF(H5&lt;&gt;2,IF(H5&lt;&gt;3,IF(H5&lt;&gt;4,IF(H5&lt;&gt;5,"ERRO para Ui: escolha valor inteiro entre 1 e 5",""),""),""),""),""))</f>
        <v/>
      </c>
      <c r="AG19" s="15" t="s">
        <v>69</v>
      </c>
      <c r="AH19" s="15">
        <f>1.5*60</f>
        <v>90</v>
      </c>
      <c r="AJ19" s="15">
        <f t="shared" si="0"/>
        <v>90</v>
      </c>
      <c r="AK19" s="15">
        <f t="shared" si="1"/>
        <v>67.5</v>
      </c>
      <c r="AL19" s="15">
        <f t="shared" si="2"/>
        <v>45</v>
      </c>
      <c r="AM19" s="15">
        <f t="shared" si="3"/>
        <v>22.5</v>
      </c>
      <c r="AN19" s="15">
        <v>0</v>
      </c>
    </row>
    <row r="20" spans="7:40" ht="21" x14ac:dyDescent="0.35">
      <c r="G20" s="80" t="str">
        <f>IF(K5="","",IF(K5&lt;&gt;1,IF(K5&lt;&gt;2,IF(K5&lt;&gt;3,"ERRO para Z: escolha valor inteiro entre 1 e 3",""),""),""))</f>
        <v/>
      </c>
      <c r="AG20" s="15" t="s">
        <v>70</v>
      </c>
      <c r="AH20" s="15">
        <f>2*40</f>
        <v>80</v>
      </c>
      <c r="AJ20" s="15">
        <f t="shared" si="0"/>
        <v>80</v>
      </c>
      <c r="AK20" s="15">
        <f t="shared" si="1"/>
        <v>60</v>
      </c>
      <c r="AL20" s="15">
        <f t="shared" si="2"/>
        <v>40</v>
      </c>
      <c r="AM20" s="15">
        <f t="shared" si="3"/>
        <v>20</v>
      </c>
      <c r="AN20" s="15">
        <v>0</v>
      </c>
    </row>
    <row r="21" spans="7:40" ht="21" x14ac:dyDescent="0.35">
      <c r="G21" s="80" t="str">
        <f>IF(N5="","",IF(N5&lt;&gt;1,IF(N5&lt;&gt;2,IF(N5&lt;&gt;3,"ERRO para f: escolha valor inteiro entre 1 e 3",""),""),""))</f>
        <v/>
      </c>
      <c r="AG21" s="15" t="s">
        <v>71</v>
      </c>
      <c r="AH21" s="15">
        <f>2*50</f>
        <v>100</v>
      </c>
      <c r="AJ21" s="15">
        <f t="shared" si="0"/>
        <v>100</v>
      </c>
      <c r="AK21" s="15">
        <f t="shared" si="1"/>
        <v>75</v>
      </c>
      <c r="AL21" s="15">
        <f t="shared" si="2"/>
        <v>50</v>
      </c>
      <c r="AM21" s="15">
        <f t="shared" si="3"/>
        <v>25</v>
      </c>
      <c r="AN21" s="15">
        <v>0</v>
      </c>
    </row>
    <row r="22" spans="7:40" ht="21" x14ac:dyDescent="0.35">
      <c r="G22" s="80" t="str">
        <f>IF(Q5="","",IF(Q5&lt;=0,"ERRO para ETo: escolha valor maior que 0",IF(Q5&gt;10,"ERRO para ETo: escolha valor igual ou menor que 10","")))</f>
        <v/>
      </c>
      <c r="AG22" s="15" t="s">
        <v>72</v>
      </c>
      <c r="AH22" s="15">
        <f>2*60</f>
        <v>120</v>
      </c>
      <c r="AJ22" s="15">
        <f t="shared" si="0"/>
        <v>120</v>
      </c>
      <c r="AK22" s="15">
        <f t="shared" si="1"/>
        <v>90</v>
      </c>
      <c r="AL22" s="15">
        <f t="shared" si="2"/>
        <v>60</v>
      </c>
      <c r="AM22" s="15">
        <f t="shared" si="3"/>
        <v>30</v>
      </c>
      <c r="AN22" s="15">
        <v>0</v>
      </c>
    </row>
    <row r="23" spans="7:40" ht="21" x14ac:dyDescent="0.35">
      <c r="G23" s="80" t="str">
        <f>IF(T5="","",IF(T5&lt;&gt;1,IF(T5&lt;&gt;2,IF(T5&lt;&gt;3,IF(T5&lt;&gt;4,IF(T5&lt;&gt;5,IF(T5&lt;&gt;6,IF(T5&lt;&gt;7,"ERRO para Kc: escolha valor inteiro entre 1 e 7",""),""),""),""),""),""),""))</f>
        <v/>
      </c>
      <c r="AG23"/>
      <c r="AH23"/>
    </row>
    <row r="24" spans="7:40" x14ac:dyDescent="0.25">
      <c r="AG24"/>
      <c r="AH24" s="15" t="s">
        <v>73</v>
      </c>
    </row>
    <row r="25" spans="7:40" x14ac:dyDescent="0.25">
      <c r="AG25" s="15" t="s">
        <v>74</v>
      </c>
      <c r="AH25" s="15">
        <f>$AH$11*0.4</f>
        <v>8</v>
      </c>
    </row>
    <row r="26" spans="7:40" x14ac:dyDescent="0.25">
      <c r="AG26" s="15" t="s">
        <v>75</v>
      </c>
      <c r="AH26" s="15">
        <f>$AH$11*0.5</f>
        <v>10</v>
      </c>
    </row>
    <row r="27" spans="7:40" x14ac:dyDescent="0.25">
      <c r="AG27" s="15" t="s">
        <v>76</v>
      </c>
      <c r="AH27" s="15">
        <f>$AH$11*0.6</f>
        <v>12</v>
      </c>
    </row>
    <row r="28" spans="7:40" x14ac:dyDescent="0.25">
      <c r="AG28" s="15" t="s">
        <v>77</v>
      </c>
      <c r="AH28" s="15">
        <f>$AH$12*0.4</f>
        <v>10</v>
      </c>
    </row>
    <row r="29" spans="7:40" x14ac:dyDescent="0.25">
      <c r="AG29" s="15" t="s">
        <v>78</v>
      </c>
      <c r="AH29" s="15">
        <f>$AH$12*0.5</f>
        <v>12.5</v>
      </c>
    </row>
    <row r="30" spans="7:40" x14ac:dyDescent="0.25">
      <c r="AG30" s="15" t="s">
        <v>79</v>
      </c>
      <c r="AH30" s="15">
        <f>$AH$12*0.6</f>
        <v>15</v>
      </c>
    </row>
    <row r="31" spans="7:40" x14ac:dyDescent="0.25">
      <c r="AG31" s="15" t="s">
        <v>80</v>
      </c>
      <c r="AH31" s="15">
        <f>$AH$13*0.4</f>
        <v>12</v>
      </c>
    </row>
    <row r="32" spans="7:40" x14ac:dyDescent="0.25">
      <c r="AG32" s="15" t="s">
        <v>81</v>
      </c>
      <c r="AH32" s="15">
        <f>$AH$13*0.5</f>
        <v>15</v>
      </c>
    </row>
    <row r="33" spans="33:34" x14ac:dyDescent="0.25">
      <c r="AG33" s="15" t="s">
        <v>82</v>
      </c>
      <c r="AH33" s="15">
        <f>$AH$13*0.6</f>
        <v>18</v>
      </c>
    </row>
    <row r="34" spans="33:34" x14ac:dyDescent="0.25">
      <c r="AG34"/>
      <c r="AH34"/>
    </row>
    <row r="35" spans="33:34" x14ac:dyDescent="0.25">
      <c r="AG35" s="15" t="s">
        <v>83</v>
      </c>
      <c r="AH35" s="15">
        <f>$AH$14*0.4</f>
        <v>16</v>
      </c>
    </row>
    <row r="36" spans="33:34" x14ac:dyDescent="0.25">
      <c r="AG36" s="15" t="s">
        <v>84</v>
      </c>
      <c r="AH36" s="15">
        <f>$AH$14*0.5</f>
        <v>20</v>
      </c>
    </row>
    <row r="37" spans="33:34" x14ac:dyDescent="0.25">
      <c r="AG37" s="15" t="s">
        <v>85</v>
      </c>
      <c r="AH37" s="15">
        <f>$AH$14*0.6</f>
        <v>24</v>
      </c>
    </row>
    <row r="38" spans="33:34" x14ac:dyDescent="0.25">
      <c r="AG38" s="15" t="s">
        <v>86</v>
      </c>
      <c r="AH38" s="15">
        <f>$AH$15*0.4</f>
        <v>20</v>
      </c>
    </row>
    <row r="39" spans="33:34" x14ac:dyDescent="0.25">
      <c r="AG39" s="15" t="s">
        <v>87</v>
      </c>
      <c r="AH39" s="15">
        <f>$AH$15*0.5</f>
        <v>25</v>
      </c>
    </row>
    <row r="40" spans="33:34" x14ac:dyDescent="0.25">
      <c r="AG40" s="15" t="s">
        <v>88</v>
      </c>
      <c r="AH40" s="15">
        <f>$AH$15*0.6</f>
        <v>30</v>
      </c>
    </row>
    <row r="41" spans="33:34" x14ac:dyDescent="0.25">
      <c r="AG41" s="15" t="s">
        <v>89</v>
      </c>
      <c r="AH41" s="15">
        <f>$AH$16*0.4</f>
        <v>24</v>
      </c>
    </row>
    <row r="42" spans="33:34" x14ac:dyDescent="0.25">
      <c r="AG42" s="15" t="s">
        <v>90</v>
      </c>
      <c r="AH42" s="15">
        <f>$AH$16*0.5</f>
        <v>30</v>
      </c>
    </row>
    <row r="43" spans="33:34" x14ac:dyDescent="0.25">
      <c r="AG43" s="15" t="s">
        <v>91</v>
      </c>
      <c r="AH43" s="15">
        <f>$AH$16*0.6</f>
        <v>36</v>
      </c>
    </row>
    <row r="44" spans="33:34" x14ac:dyDescent="0.25">
      <c r="AG44"/>
      <c r="AH44"/>
    </row>
    <row r="45" spans="33:34" x14ac:dyDescent="0.25">
      <c r="AG45" s="15" t="s">
        <v>92</v>
      </c>
      <c r="AH45" s="15">
        <f>$AH$17*0.4</f>
        <v>24</v>
      </c>
    </row>
    <row r="46" spans="33:34" x14ac:dyDescent="0.25">
      <c r="AG46" s="15" t="s">
        <v>93</v>
      </c>
      <c r="AH46" s="15">
        <f>$AH$17*0.5</f>
        <v>30</v>
      </c>
    </row>
    <row r="47" spans="33:34" x14ac:dyDescent="0.25">
      <c r="AG47" s="15" t="s">
        <v>94</v>
      </c>
      <c r="AH47" s="15">
        <f>$AH$17*0.6</f>
        <v>36</v>
      </c>
    </row>
    <row r="48" spans="33:34" x14ac:dyDescent="0.25">
      <c r="AG48" s="15" t="s">
        <v>95</v>
      </c>
      <c r="AH48" s="15">
        <f>$AH$18*0.4</f>
        <v>30</v>
      </c>
    </row>
    <row r="49" spans="33:34" x14ac:dyDescent="0.25">
      <c r="AG49" s="15" t="s">
        <v>96</v>
      </c>
      <c r="AH49" s="15">
        <f>$AH$18*0.5</f>
        <v>37.5</v>
      </c>
    </row>
    <row r="50" spans="33:34" x14ac:dyDescent="0.25">
      <c r="AG50" s="15" t="s">
        <v>97</v>
      </c>
      <c r="AH50" s="15">
        <f>$AH$18*0.6</f>
        <v>45</v>
      </c>
    </row>
    <row r="51" spans="33:34" x14ac:dyDescent="0.25">
      <c r="AG51" s="15" t="s">
        <v>98</v>
      </c>
      <c r="AH51" s="15">
        <f>$AH$19*0.4</f>
        <v>36</v>
      </c>
    </row>
    <row r="52" spans="33:34" x14ac:dyDescent="0.25">
      <c r="AG52" s="15" t="s">
        <v>99</v>
      </c>
      <c r="AH52" s="15">
        <f>$AH$19*0.5</f>
        <v>45</v>
      </c>
    </row>
    <row r="53" spans="33:34" x14ac:dyDescent="0.25">
      <c r="AG53" s="15" t="s">
        <v>100</v>
      </c>
      <c r="AH53" s="15">
        <f>$AH$19*0.6</f>
        <v>54</v>
      </c>
    </row>
    <row r="54" spans="33:34" x14ac:dyDescent="0.25">
      <c r="AG54"/>
      <c r="AH54"/>
    </row>
    <row r="55" spans="33:34" x14ac:dyDescent="0.25">
      <c r="AG55" s="15" t="s">
        <v>101</v>
      </c>
      <c r="AH55" s="15">
        <f>$AH$20*0.4</f>
        <v>32</v>
      </c>
    </row>
    <row r="56" spans="33:34" x14ac:dyDescent="0.25">
      <c r="AG56" s="15" t="s">
        <v>102</v>
      </c>
      <c r="AH56" s="15">
        <f>$AH$20*0.5</f>
        <v>40</v>
      </c>
    </row>
    <row r="57" spans="33:34" x14ac:dyDescent="0.25">
      <c r="AG57" s="15" t="s">
        <v>103</v>
      </c>
      <c r="AH57" s="15">
        <f>$AH$20*0.6</f>
        <v>48</v>
      </c>
    </row>
    <row r="58" spans="33:34" x14ac:dyDescent="0.25">
      <c r="AG58" s="15" t="s">
        <v>104</v>
      </c>
      <c r="AH58" s="15">
        <f>$AH$21*0.4</f>
        <v>40</v>
      </c>
    </row>
    <row r="59" spans="33:34" x14ac:dyDescent="0.25">
      <c r="AG59" s="15" t="s">
        <v>105</v>
      </c>
      <c r="AH59" s="15">
        <f>$AH$21*0.5</f>
        <v>50</v>
      </c>
    </row>
    <row r="60" spans="33:34" x14ac:dyDescent="0.25">
      <c r="AG60" s="15" t="s">
        <v>106</v>
      </c>
      <c r="AH60" s="15">
        <f>$AH$21*0.6</f>
        <v>60</v>
      </c>
    </row>
    <row r="61" spans="33:34" x14ac:dyDescent="0.25">
      <c r="AG61" s="15" t="s">
        <v>107</v>
      </c>
      <c r="AH61" s="15">
        <f>$AH$22*0.4</f>
        <v>48</v>
      </c>
    </row>
    <row r="62" spans="33:34" x14ac:dyDescent="0.25">
      <c r="AG62" s="15" t="s">
        <v>108</v>
      </c>
      <c r="AH62" s="15">
        <f>$AH$22*0.5</f>
        <v>60</v>
      </c>
    </row>
    <row r="63" spans="33:34" x14ac:dyDescent="0.25">
      <c r="AG63" s="15" t="s">
        <v>109</v>
      </c>
      <c r="AH63" s="15">
        <f>$AH$22*0.6</f>
        <v>72</v>
      </c>
    </row>
  </sheetData>
  <sheetProtection password="8B93" sheet="1" objects="1" scenarios="1"/>
  <mergeCells count="9">
    <mergeCell ref="AC9:AD9"/>
    <mergeCell ref="V10:Y10"/>
    <mergeCell ref="P17:Q17"/>
    <mergeCell ref="J1:V1"/>
    <mergeCell ref="V6:Y6"/>
    <mergeCell ref="AA6:AA7"/>
    <mergeCell ref="AB6:AB7"/>
    <mergeCell ref="A7:A11"/>
    <mergeCell ref="AA9:AB9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showGridLines="0" zoomScaleNormal="100" workbookViewId="0">
      <selection activeCell="K5" sqref="K5"/>
    </sheetView>
  </sheetViews>
  <sheetFormatPr defaultRowHeight="15" x14ac:dyDescent="0.25"/>
  <cols>
    <col min="1" max="1" width="9.7109375" style="15"/>
    <col min="2" max="2" width="9" style="15"/>
    <col min="3" max="3" width="1.7109375" style="16"/>
    <col min="4" max="4" width="9.42578125" style="15"/>
    <col min="5" max="5" width="9" style="15"/>
    <col min="6" max="6" width="1.7109375" style="16"/>
    <col min="7" max="8" width="9" style="15"/>
    <col min="9" max="9" width="1.5703125" style="16"/>
    <col min="10" max="11" width="9" style="15"/>
    <col min="12" max="12" width="1.85546875" style="16"/>
    <col min="13" max="13" width="9" style="15"/>
    <col min="14" max="14" width="9.7109375" style="15"/>
    <col min="15" max="15" width="1.5703125" style="16"/>
    <col min="16" max="16" width="10" style="15"/>
    <col min="17" max="17" width="9" style="15"/>
    <col min="18" max="18" width="1.7109375" style="16"/>
    <col min="19" max="21" width="9" style="15"/>
    <col min="22" max="22" width="11" style="15"/>
    <col min="23" max="23" width="8" style="15"/>
    <col min="24" max="24" width="2.5703125" style="15"/>
    <col min="25" max="25" width="8.28515625" style="15"/>
    <col min="26" max="26" width="8" style="15"/>
    <col min="27" max="27" width="9" style="15"/>
    <col min="28" max="28" width="10.42578125" style="15"/>
    <col min="29" max="29" width="9.5703125" style="15"/>
    <col min="30" max="30" width="9.85546875" style="15"/>
    <col min="31" max="32" width="9" style="15"/>
    <col min="33" max="44" width="0" style="15" hidden="1"/>
    <col min="45" max="1025" width="9" style="15"/>
  </cols>
  <sheetData>
    <row r="1" spans="1:43" ht="32.25" customHeight="1" x14ac:dyDescent="0.25">
      <c r="A1"/>
      <c r="B1"/>
      <c r="C1"/>
      <c r="D1"/>
      <c r="E1"/>
      <c r="F1"/>
      <c r="G1"/>
      <c r="H1"/>
      <c r="I1"/>
      <c r="J1" s="14" t="s">
        <v>110</v>
      </c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/>
      <c r="X1"/>
      <c r="Y1"/>
      <c r="Z1"/>
      <c r="AA1"/>
      <c r="AB1"/>
      <c r="AC1"/>
      <c r="AD1"/>
      <c r="AH1"/>
      <c r="AI1"/>
      <c r="AJ1"/>
      <c r="AK1"/>
      <c r="AL1"/>
      <c r="AM1"/>
      <c r="AN1"/>
      <c r="AO1"/>
      <c r="AP1"/>
      <c r="AQ1"/>
    </row>
    <row r="2" spans="1:43" ht="12" customHeight="1" x14ac:dyDescent="0.35">
      <c r="A2"/>
      <c r="B2"/>
      <c r="C2"/>
      <c r="D2"/>
      <c r="E2"/>
      <c r="F2"/>
      <c r="G2"/>
      <c r="H2"/>
      <c r="I2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/>
      <c r="X2"/>
      <c r="Y2"/>
      <c r="Z2"/>
      <c r="AA2"/>
      <c r="AB2"/>
      <c r="AC2"/>
      <c r="AD2"/>
      <c r="AH2"/>
      <c r="AI2"/>
      <c r="AJ2"/>
      <c r="AK2"/>
      <c r="AL2"/>
      <c r="AM2"/>
      <c r="AN2"/>
      <c r="AO2"/>
      <c r="AP2"/>
      <c r="AQ2"/>
    </row>
    <row r="3" spans="1:43" ht="16.5" customHeight="1" x14ac:dyDescent="0.35">
      <c r="A3" s="20" t="s">
        <v>1</v>
      </c>
      <c r="B3"/>
      <c r="C3"/>
      <c r="D3" s="17"/>
      <c r="E3" s="17"/>
      <c r="F3" s="18"/>
      <c r="G3" s="17"/>
      <c r="H3"/>
      <c r="I3" s="21"/>
      <c r="J3"/>
      <c r="K3" s="22" t="s">
        <v>2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/>
      <c r="X3"/>
      <c r="Y3"/>
      <c r="Z3"/>
      <c r="AA3"/>
      <c r="AB3"/>
      <c r="AC3"/>
      <c r="AD3"/>
      <c r="AH3"/>
      <c r="AI3"/>
      <c r="AJ3"/>
      <c r="AK3"/>
      <c r="AL3"/>
      <c r="AM3"/>
      <c r="AN3"/>
      <c r="AO3"/>
      <c r="AP3"/>
      <c r="AQ3"/>
    </row>
    <row r="4" spans="1:43" ht="14.25" customHeight="1" x14ac:dyDescent="0.25">
      <c r="A4"/>
      <c r="B4"/>
      <c r="C4"/>
      <c r="D4" s="17"/>
      <c r="E4" s="17"/>
      <c r="F4" s="18"/>
      <c r="G4" s="17"/>
      <c r="H4" s="17"/>
      <c r="I4" s="18"/>
      <c r="J4" s="17"/>
      <c r="K4" s="17"/>
      <c r="L4" s="18"/>
      <c r="M4" s="17"/>
      <c r="N4" s="17"/>
      <c r="O4" s="18"/>
      <c r="P4" s="17"/>
      <c r="Q4" s="17"/>
      <c r="R4" s="18"/>
      <c r="S4" s="17"/>
      <c r="T4" s="17"/>
      <c r="U4" s="17"/>
      <c r="V4" s="17"/>
      <c r="W4" s="17"/>
      <c r="X4" s="17"/>
      <c r="Y4" s="17"/>
      <c r="Z4" s="17"/>
      <c r="AA4" s="17"/>
      <c r="AB4" s="17"/>
      <c r="AC4"/>
      <c r="AD4"/>
      <c r="AH4"/>
      <c r="AI4"/>
      <c r="AJ4"/>
      <c r="AK4"/>
      <c r="AL4"/>
      <c r="AM4"/>
      <c r="AN4"/>
      <c r="AO4"/>
      <c r="AP4"/>
      <c r="AQ4"/>
    </row>
    <row r="5" spans="1:43" ht="79.5" customHeight="1" x14ac:dyDescent="0.25">
      <c r="A5" s="37" t="s">
        <v>111</v>
      </c>
      <c r="B5" s="69" t="str">
        <f>IF('Fase 1'!$B$5="","",IF('Fase 1'!$B$5&lt;80,"ERRO",IF('Fase 1'!$B$5&gt;160,"ERRO",'Fase 1'!$B$5)))</f>
        <v/>
      </c>
      <c r="C5" s="81"/>
      <c r="D5" s="82" t="s">
        <v>112</v>
      </c>
      <c r="E5" s="69" t="str">
        <f>IF(B5="","",'Fase 1'!$E$5)</f>
        <v/>
      </c>
      <c r="F5" s="81"/>
      <c r="G5" s="82" t="s">
        <v>113</v>
      </c>
      <c r="H5" s="69" t="str">
        <f>IF(B5="","",'Fase 1'!$H$5)</f>
        <v/>
      </c>
      <c r="I5" s="81"/>
      <c r="J5" s="83" t="s">
        <v>114</v>
      </c>
      <c r="K5" s="69" t="str">
        <f>IF(B5="","",'Fase 1'!$K$5)</f>
        <v/>
      </c>
      <c r="L5" s="81"/>
      <c r="M5" s="27" t="s">
        <v>7</v>
      </c>
      <c r="N5" s="24"/>
      <c r="O5" s="84"/>
      <c r="P5" s="27" t="s">
        <v>115</v>
      </c>
      <c r="Q5" s="28"/>
      <c r="R5" s="84"/>
      <c r="S5" s="85" t="s">
        <v>116</v>
      </c>
      <c r="T5" s="24"/>
      <c r="U5" s="17"/>
      <c r="V5" s="86"/>
      <c r="W5" s="17"/>
      <c r="X5" s="17"/>
      <c r="Y5" s="17"/>
      <c r="Z5" s="17"/>
      <c r="AA5" s="86"/>
      <c r="AB5" s="17"/>
      <c r="AC5" s="86"/>
      <c r="AD5" s="31"/>
      <c r="AH5"/>
      <c r="AI5"/>
      <c r="AJ5"/>
      <c r="AK5"/>
      <c r="AL5"/>
      <c r="AM5"/>
      <c r="AN5"/>
      <c r="AO5"/>
      <c r="AP5"/>
      <c r="AQ5"/>
    </row>
    <row r="6" spans="1:43" ht="12.75" customHeight="1" x14ac:dyDescent="0.25">
      <c r="A6" s="87"/>
      <c r="B6" s="88" t="s">
        <v>10</v>
      </c>
      <c r="C6" s="34"/>
      <c r="D6" s="89"/>
      <c r="E6" s="88" t="s">
        <v>10</v>
      </c>
      <c r="F6" s="34"/>
      <c r="G6" s="90"/>
      <c r="H6" s="88" t="s">
        <v>10</v>
      </c>
      <c r="I6" s="34"/>
      <c r="J6" s="90"/>
      <c r="K6" s="88" t="s">
        <v>10</v>
      </c>
      <c r="L6" s="34"/>
      <c r="M6" s="36"/>
      <c r="N6" s="33" t="s">
        <v>10</v>
      </c>
      <c r="O6" s="91"/>
      <c r="P6" s="36"/>
      <c r="Q6" s="33" t="s">
        <v>10</v>
      </c>
      <c r="R6" s="91"/>
      <c r="S6" s="36"/>
      <c r="T6" s="33" t="s">
        <v>10</v>
      </c>
      <c r="U6" s="17"/>
      <c r="V6" s="13" t="s">
        <v>11</v>
      </c>
      <c r="W6" s="13"/>
      <c r="X6" s="13"/>
      <c r="Y6" s="13"/>
      <c r="Z6" s="17"/>
      <c r="AA6" s="13" t="s">
        <v>34</v>
      </c>
      <c r="AB6" s="13"/>
      <c r="AC6" s="13" t="s">
        <v>35</v>
      </c>
      <c r="AD6" s="13"/>
      <c r="AH6" s="39" t="s">
        <v>13</v>
      </c>
      <c r="AI6" s="39" t="s">
        <v>14</v>
      </c>
      <c r="AJ6" s="39" t="s">
        <v>15</v>
      </c>
      <c r="AK6" s="39" t="s">
        <v>16</v>
      </c>
      <c r="AL6" s="39" t="s">
        <v>17</v>
      </c>
      <c r="AM6" s="39" t="s">
        <v>18</v>
      </c>
      <c r="AN6" s="39" t="s">
        <v>19</v>
      </c>
      <c r="AO6"/>
      <c r="AP6" s="92"/>
      <c r="AQ6"/>
    </row>
    <row r="7" spans="1:43" ht="15" customHeight="1" x14ac:dyDescent="0.25">
      <c r="A7" s="10" t="s">
        <v>21</v>
      </c>
      <c r="B7" s="93">
        <v>80</v>
      </c>
      <c r="C7" s="41"/>
      <c r="D7" s="42">
        <v>0.05</v>
      </c>
      <c r="E7" s="40" t="s">
        <v>22</v>
      </c>
      <c r="F7" s="43"/>
      <c r="G7" s="44" t="s">
        <v>23</v>
      </c>
      <c r="H7" s="40" t="s">
        <v>22</v>
      </c>
      <c r="I7" s="43"/>
      <c r="J7" s="45">
        <v>40</v>
      </c>
      <c r="K7" s="40" t="s">
        <v>22</v>
      </c>
      <c r="L7" s="43"/>
      <c r="M7" s="46" t="s">
        <v>24</v>
      </c>
      <c r="N7" s="47" t="s">
        <v>22</v>
      </c>
      <c r="O7" s="94"/>
      <c r="P7" s="48">
        <v>1</v>
      </c>
      <c r="Q7" s="40" t="s">
        <v>22</v>
      </c>
      <c r="R7" s="43"/>
      <c r="S7" s="49">
        <v>1.1000000000000001</v>
      </c>
      <c r="T7" s="40" t="s">
        <v>22</v>
      </c>
      <c r="U7" s="17"/>
      <c r="V7" s="50" t="s">
        <v>117</v>
      </c>
      <c r="W7" s="51" t="str">
        <f>IF(B5="","",'Fase 1'!$Y$9+1)</f>
        <v/>
      </c>
      <c r="X7" s="50" t="s">
        <v>26</v>
      </c>
      <c r="Y7" s="51" t="str">
        <f>IF(B5="","",ROUND(AH7/12,0)+W7)</f>
        <v/>
      </c>
      <c r="Z7" s="17"/>
      <c r="AA7" s="50" t="s">
        <v>117</v>
      </c>
      <c r="AB7" s="38" t="str">
        <f>IF(B5="","",AD7*AN10)</f>
        <v/>
      </c>
      <c r="AC7" s="50" t="s">
        <v>117</v>
      </c>
      <c r="AD7" s="69" t="str">
        <f>IF(B5="","",IF(AQ14/AN10&lt;1,1,IF(AQ14/AN10-INT(AQ14/AN10)&lt;=0.9,INT(AQ14/AN10),ROUNDUP(AQ14/AN10,0))))</f>
        <v/>
      </c>
      <c r="AH7" s="52" t="str">
        <f>'Fase 1'!$AH$7</f>
        <v/>
      </c>
      <c r="AI7" s="52" t="str">
        <f>'Fase 1'!AI7</f>
        <v/>
      </c>
      <c r="AJ7" s="52" t="str">
        <f>'Fase 1'!AJ7</f>
        <v/>
      </c>
      <c r="AK7" s="52" t="str">
        <f>'Fase 1'!AK7</f>
        <v/>
      </c>
      <c r="AL7" s="52" t="str">
        <f>IF(N5="","",IF(N5=1,0.4,IF(N5=2,0.5,IF(N5=3,0.6,"erro"))))</f>
        <v/>
      </c>
      <c r="AM7" s="52" t="str">
        <f>IF(Q5="","",IF(Q5&gt;10,"erro",Q5))</f>
        <v/>
      </c>
      <c r="AN7" s="52" t="str">
        <f>IF(T5="","",IF(T5=1,1.1,IF(T5=2,1.15,IF(T5=3,1.2,IF(T5=4,1.25,IF(T5=5,1.3,IF(T5=6,1.35,IF(T5=7,1.4,"erro"))))))))</f>
        <v/>
      </c>
      <c r="AO7" s="17"/>
      <c r="AP7" s="95"/>
      <c r="AQ7"/>
    </row>
    <row r="8" spans="1:43" ht="15" customHeight="1" x14ac:dyDescent="0.25">
      <c r="A8" s="10"/>
      <c r="B8" s="96" t="s">
        <v>26</v>
      </c>
      <c r="C8" s="41"/>
      <c r="D8" s="55">
        <v>0.1</v>
      </c>
      <c r="E8" s="54" t="s">
        <v>27</v>
      </c>
      <c r="F8" s="43"/>
      <c r="G8" s="56" t="s">
        <v>28</v>
      </c>
      <c r="H8" s="54" t="s">
        <v>27</v>
      </c>
      <c r="I8" s="43"/>
      <c r="J8" s="57">
        <v>50</v>
      </c>
      <c r="K8" s="54" t="s">
        <v>27</v>
      </c>
      <c r="L8" s="43"/>
      <c r="M8" s="58" t="s">
        <v>29</v>
      </c>
      <c r="N8" s="59" t="s">
        <v>27</v>
      </c>
      <c r="O8" s="94"/>
      <c r="P8" s="48">
        <v>2</v>
      </c>
      <c r="Q8" s="54" t="s">
        <v>27</v>
      </c>
      <c r="R8" s="43"/>
      <c r="S8" s="49">
        <v>1.1499999999999999</v>
      </c>
      <c r="T8" s="54" t="s">
        <v>27</v>
      </c>
      <c r="U8" s="17"/>
      <c r="V8" s="50" t="s">
        <v>118</v>
      </c>
      <c r="W8" s="51" t="str">
        <f>IF(B5="","",Y7+1)</f>
        <v/>
      </c>
      <c r="X8" s="50" t="s">
        <v>26</v>
      </c>
      <c r="Y8" s="51" t="str">
        <f>IF(B5="","",ROUND(AH7/12,0)+W8)</f>
        <v/>
      </c>
      <c r="Z8" s="17"/>
      <c r="AA8" s="50" t="s">
        <v>118</v>
      </c>
      <c r="AB8" s="38" t="str">
        <f>IF(B5="","",AD8*AN11)</f>
        <v/>
      </c>
      <c r="AC8" s="50" t="s">
        <v>118</v>
      </c>
      <c r="AD8" s="69" t="str">
        <f>IF(B5="","",IF(AQ15/AN11&lt;1,1,IF(AQ15/AN11-INT(AQ15/AN11)&lt;=0.9,INT(AQ15/AN11),ROUNDUP(AQ15/AN11,0))))</f>
        <v/>
      </c>
      <c r="AM8" s="39" t="s">
        <v>119</v>
      </c>
      <c r="AN8" s="52" t="str">
        <f>'Fase 1'!$AN$7</f>
        <v/>
      </c>
      <c r="AP8"/>
      <c r="AQ8"/>
    </row>
    <row r="9" spans="1:43" ht="15.75" customHeight="1" x14ac:dyDescent="0.25">
      <c r="A9" s="10"/>
      <c r="B9" s="97">
        <v>160</v>
      </c>
      <c r="C9" s="41"/>
      <c r="D9" s="61">
        <v>0.15</v>
      </c>
      <c r="E9" s="54" t="s">
        <v>31</v>
      </c>
      <c r="F9" s="43"/>
      <c r="G9" s="55" t="s">
        <v>29</v>
      </c>
      <c r="H9" s="54" t="s">
        <v>31</v>
      </c>
      <c r="I9" s="43"/>
      <c r="J9" s="62">
        <v>60</v>
      </c>
      <c r="K9" s="60" t="s">
        <v>31</v>
      </c>
      <c r="L9" s="43"/>
      <c r="M9" s="63" t="s">
        <v>32</v>
      </c>
      <c r="N9" s="60" t="s">
        <v>31</v>
      </c>
      <c r="O9" s="43"/>
      <c r="P9" s="64">
        <v>3</v>
      </c>
      <c r="Q9" s="54" t="s">
        <v>31</v>
      </c>
      <c r="R9" s="43"/>
      <c r="S9" s="57">
        <v>1.2</v>
      </c>
      <c r="T9" s="54" t="s">
        <v>31</v>
      </c>
      <c r="U9" s="17"/>
      <c r="V9" s="50" t="s">
        <v>120</v>
      </c>
      <c r="W9" s="51" t="str">
        <f>IF(B5="","",Y8+1)</f>
        <v/>
      </c>
      <c r="X9" s="50" t="s">
        <v>26</v>
      </c>
      <c r="Y9" s="51" t="str">
        <f>IF(B5="","",ROUND(AH7*0.5,0))</f>
        <v/>
      </c>
      <c r="Z9" s="17"/>
      <c r="AA9" s="50" t="s">
        <v>120</v>
      </c>
      <c r="AB9" s="38" t="str">
        <f>IF(B5="","",AD9*AN12)</f>
        <v/>
      </c>
      <c r="AC9" s="50" t="s">
        <v>120</v>
      </c>
      <c r="AD9" s="69" t="str">
        <f>IF(B5="","",IF(AQ16/AN12&lt;1,1,IF(AQ16/AN12-INT(AQ16/AN12)&lt;=0.9,INT(AQ16/AN12),ROUNDUP(AQ16/AN12,0))))</f>
        <v/>
      </c>
      <c r="AM9"/>
      <c r="AN9"/>
      <c r="AP9"/>
      <c r="AQ9"/>
    </row>
    <row r="10" spans="1:43" x14ac:dyDescent="0.25">
      <c r="A10" s="10"/>
      <c r="B10" s="17"/>
      <c r="C10" s="18"/>
      <c r="D10" s="66">
        <v>0.2</v>
      </c>
      <c r="E10" s="60" t="s">
        <v>36</v>
      </c>
      <c r="F10" s="43"/>
      <c r="G10" s="67" t="s">
        <v>37</v>
      </c>
      <c r="H10" s="54" t="s">
        <v>36</v>
      </c>
      <c r="I10" s="68"/>
      <c r="J10" s="17"/>
      <c r="K10" s="17"/>
      <c r="L10" s="18"/>
      <c r="M10" s="17"/>
      <c r="N10" s="17"/>
      <c r="O10" s="18"/>
      <c r="P10" s="64">
        <v>4</v>
      </c>
      <c r="Q10" s="54" t="s">
        <v>36</v>
      </c>
      <c r="R10" s="43"/>
      <c r="S10" s="57">
        <v>1.25</v>
      </c>
      <c r="T10" s="54" t="s">
        <v>36</v>
      </c>
      <c r="U10" s="17"/>
      <c r="V10" s="6" t="s">
        <v>38</v>
      </c>
      <c r="W10" s="6"/>
      <c r="X10" s="6"/>
      <c r="Y10" s="6"/>
      <c r="Z10" s="17"/>
      <c r="AA10" s="5" t="s">
        <v>54</v>
      </c>
      <c r="AB10" s="5"/>
      <c r="AC10" s="4" t="s">
        <v>55</v>
      </c>
      <c r="AD10" s="4"/>
      <c r="AM10" s="39" t="s">
        <v>121</v>
      </c>
      <c r="AN10" s="52" t="e">
        <f>AM7*((AN7-AN8)/4+AN8)</f>
        <v>#VALUE!</v>
      </c>
      <c r="AP10" s="39" t="s">
        <v>122</v>
      </c>
      <c r="AQ10" s="52" t="e">
        <f>'Fase 1'!$AQ$12+(AJ7-5)/6</f>
        <v>#VALUE!</v>
      </c>
    </row>
    <row r="11" spans="1:43" x14ac:dyDescent="0.25">
      <c r="A11" s="10"/>
      <c r="B11"/>
      <c r="C11"/>
      <c r="D11" s="17"/>
      <c r="E11" s="17"/>
      <c r="F11" s="18"/>
      <c r="G11" s="70" t="s">
        <v>46</v>
      </c>
      <c r="H11" s="60" t="s">
        <v>47</v>
      </c>
      <c r="I11" s="68"/>
      <c r="J11" s="17"/>
      <c r="K11" s="17"/>
      <c r="L11" s="18"/>
      <c r="M11" s="17"/>
      <c r="N11" s="17"/>
      <c r="O11" s="18"/>
      <c r="P11" s="64">
        <v>5</v>
      </c>
      <c r="Q11" s="54" t="s">
        <v>47</v>
      </c>
      <c r="R11" s="43"/>
      <c r="S11" s="45">
        <v>1.3</v>
      </c>
      <c r="T11" s="54" t="s">
        <v>47</v>
      </c>
      <c r="U11" s="17"/>
      <c r="V11" s="17"/>
      <c r="W11" s="17"/>
      <c r="X11" s="17"/>
      <c r="Y11" s="17"/>
      <c r="Z11" s="17"/>
      <c r="AA11" s="17"/>
      <c r="AB11" s="17"/>
      <c r="AM11" s="39" t="s">
        <v>123</v>
      </c>
      <c r="AN11" s="52" t="e">
        <f>AM7*((AN7+AN8)/2)</f>
        <v>#VALUE!</v>
      </c>
      <c r="AP11" s="39" t="s">
        <v>124</v>
      </c>
      <c r="AQ11" s="52" t="e">
        <f>AQ10+(AJ7-5)/6</f>
        <v>#VALUE!</v>
      </c>
    </row>
    <row r="12" spans="1:43" x14ac:dyDescent="0.25">
      <c r="A12" s="3" t="s">
        <v>125</v>
      </c>
      <c r="B12" s="3"/>
      <c r="C12" s="3"/>
      <c r="D12" s="3"/>
      <c r="G12"/>
      <c r="H12"/>
      <c r="I12"/>
      <c r="J12" s="17"/>
      <c r="K12" s="17"/>
      <c r="L12" s="18"/>
      <c r="M12" s="17"/>
      <c r="N12" s="17"/>
      <c r="O12" s="18"/>
      <c r="P12" s="72">
        <v>6</v>
      </c>
      <c r="Q12" s="54" t="s">
        <v>50</v>
      </c>
      <c r="R12" s="43"/>
      <c r="S12" s="45">
        <v>1.35</v>
      </c>
      <c r="T12" s="54" t="s">
        <v>50</v>
      </c>
      <c r="U12"/>
      <c r="V12"/>
      <c r="AM12" s="39" t="s">
        <v>126</v>
      </c>
      <c r="AN12" s="52" t="e">
        <f>AM7*(0.75*AN7+0.25*AN8)</f>
        <v>#VALUE!</v>
      </c>
      <c r="AP12" s="39" t="s">
        <v>127</v>
      </c>
      <c r="AQ12" s="52" t="e">
        <f>AQ11+(AJ7-5)/6</f>
        <v>#VALUE!</v>
      </c>
    </row>
    <row r="13" spans="1:43" x14ac:dyDescent="0.25">
      <c r="A13" s="17"/>
      <c r="B13" s="17"/>
      <c r="C13" s="18"/>
      <c r="D13"/>
      <c r="G13"/>
      <c r="H13"/>
      <c r="I13"/>
      <c r="J13" s="17"/>
      <c r="K13" s="17"/>
      <c r="L13" s="18"/>
      <c r="M13" s="17"/>
      <c r="N13" s="17"/>
      <c r="O13" s="18"/>
      <c r="P13" s="72">
        <v>7</v>
      </c>
      <c r="Q13" s="54" t="s">
        <v>53</v>
      </c>
      <c r="R13" s="43"/>
      <c r="S13" s="73">
        <v>1.4</v>
      </c>
      <c r="T13" s="60" t="s">
        <v>53</v>
      </c>
      <c r="U13"/>
      <c r="V13"/>
      <c r="AM13"/>
      <c r="AN13"/>
      <c r="AP13"/>
      <c r="AQ13"/>
    </row>
    <row r="14" spans="1:43" x14ac:dyDescent="0.25">
      <c r="A14" s="17"/>
      <c r="B14" s="17"/>
      <c r="C14" s="18"/>
      <c r="D14"/>
      <c r="G14" s="17"/>
      <c r="H14" s="17"/>
      <c r="I14" s="18"/>
      <c r="J14" s="17"/>
      <c r="K14" s="17"/>
      <c r="L14" s="18"/>
      <c r="M14" s="17"/>
      <c r="N14" s="17"/>
      <c r="O14" s="18"/>
      <c r="P14" s="76">
        <v>8</v>
      </c>
      <c r="Q14" s="54" t="s">
        <v>57</v>
      </c>
      <c r="R14" s="94"/>
      <c r="S14" s="6" t="s">
        <v>128</v>
      </c>
      <c r="T14" s="6"/>
      <c r="U14"/>
      <c r="V14"/>
      <c r="AM14" s="39" t="s">
        <v>129</v>
      </c>
      <c r="AN14" s="98" t="e">
        <f>((AN7-AN8)/4+AN8)</f>
        <v>#VALUE!</v>
      </c>
      <c r="AP14" s="39" t="s">
        <v>130</v>
      </c>
      <c r="AQ14" s="52" t="e">
        <f>AI7*AQ10*AL7</f>
        <v>#VALUE!</v>
      </c>
    </row>
    <row r="15" spans="1:43" x14ac:dyDescent="0.25">
      <c r="A15" s="17"/>
      <c r="B15" s="17"/>
      <c r="C15" s="18"/>
      <c r="D15"/>
      <c r="G15" s="17"/>
      <c r="H15" s="17"/>
      <c r="I15" s="18"/>
      <c r="J15" s="17"/>
      <c r="K15" s="17"/>
      <c r="L15" s="18"/>
      <c r="M15" s="17"/>
      <c r="N15" s="17"/>
      <c r="O15" s="18"/>
      <c r="P15" s="77">
        <v>9</v>
      </c>
      <c r="Q15" s="54" t="s">
        <v>60</v>
      </c>
      <c r="R15" s="68"/>
      <c r="S15" s="17"/>
      <c r="T15" s="17"/>
      <c r="U15"/>
      <c r="V15"/>
      <c r="AM15" s="39" t="s">
        <v>131</v>
      </c>
      <c r="AN15" s="98" t="e">
        <f>((AN7+AN8)/2)</f>
        <v>#VALUE!</v>
      </c>
      <c r="AP15" s="39" t="s">
        <v>132</v>
      </c>
      <c r="AQ15" s="52" t="e">
        <f>AI7*AQ11*AL7</f>
        <v>#VALUE!</v>
      </c>
    </row>
    <row r="16" spans="1:43" x14ac:dyDescent="0.25">
      <c r="A16" s="17"/>
      <c r="B16" s="17"/>
      <c r="C16" s="18"/>
      <c r="D16"/>
      <c r="G16" s="17"/>
      <c r="H16" s="17"/>
      <c r="I16" s="18"/>
      <c r="J16" s="17"/>
      <c r="K16" s="17"/>
      <c r="L16" s="18"/>
      <c r="M16" s="17"/>
      <c r="N16" s="17"/>
      <c r="O16" s="18"/>
      <c r="P16" s="77">
        <v>10</v>
      </c>
      <c r="Q16" s="60" t="s">
        <v>63</v>
      </c>
      <c r="R16" s="68"/>
      <c r="S16" s="17"/>
      <c r="T16" s="17"/>
      <c r="U16"/>
      <c r="V16"/>
      <c r="AM16" s="39" t="s">
        <v>133</v>
      </c>
      <c r="AN16" s="98" t="e">
        <f>(0.75*AN7+0.25*AN8)</f>
        <v>#VALUE!</v>
      </c>
      <c r="AP16" s="39" t="s">
        <v>134</v>
      </c>
      <c r="AQ16" s="52" t="e">
        <f>AI7*AQ12*AL7</f>
        <v>#VALUE!</v>
      </c>
    </row>
    <row r="17" spans="1:22" ht="37.5" customHeight="1" x14ac:dyDescent="0.25">
      <c r="A17" s="2"/>
      <c r="B17" s="2"/>
      <c r="C17" s="2"/>
      <c r="D17" s="2"/>
      <c r="G17"/>
      <c r="M17" s="17"/>
      <c r="N17" s="17"/>
      <c r="O17" s="18"/>
      <c r="P17" s="7" t="s">
        <v>135</v>
      </c>
      <c r="Q17" s="7"/>
      <c r="R17" s="79"/>
      <c r="S17" s="99"/>
      <c r="T17" s="17"/>
      <c r="U17" s="17"/>
      <c r="V17" s="100"/>
    </row>
    <row r="18" spans="1:22" ht="21" x14ac:dyDescent="0.35">
      <c r="G18" s="101" t="str">
        <f>IF(N5="","",IF(N5&lt;&gt;1,IF(N5&lt;&gt;2,IF(N5&lt;&gt;3,"ERRO para f: escolha valor inteiro entre 1 e 3",""),""),""))</f>
        <v/>
      </c>
    </row>
    <row r="19" spans="1:22" ht="21" x14ac:dyDescent="0.35">
      <c r="G19" s="101" t="str">
        <f>IF(Q5="","",IF(Q5&lt;=0,"ERRO para ETo: escolha valor maior que 0",IF(Q5&gt;10,"ERRO para ETo: escolha valor igual ou menor que 10","")))</f>
        <v/>
      </c>
    </row>
    <row r="20" spans="1:22" ht="21" x14ac:dyDescent="0.35">
      <c r="G20" s="101" t="str">
        <f>IF(T5="","",IF(T5&lt;&gt;1,IF(T5&lt;&gt;2,IF(T5&lt;&gt;3,IF(T5&lt;&gt;4,IF(T5&lt;&gt;5,IF(T5&lt;&gt;6,IF(T5&lt;&gt;7,"ERRO para Kc: escolha valor inteiro entre 1 e 7",""),""),""),""),""),""),""))</f>
        <v/>
      </c>
    </row>
  </sheetData>
  <sheetProtection password="8B93" sheet="1" objects="1" scenarios="1"/>
  <mergeCells count="12">
    <mergeCell ref="A12:D12"/>
    <mergeCell ref="S14:T14"/>
    <mergeCell ref="A17:D17"/>
    <mergeCell ref="P17:Q17"/>
    <mergeCell ref="J1:V1"/>
    <mergeCell ref="V6:Y6"/>
    <mergeCell ref="AA6:AB6"/>
    <mergeCell ref="AC6:AD6"/>
    <mergeCell ref="A7:A11"/>
    <mergeCell ref="V10:Y10"/>
    <mergeCell ref="AA10:AB10"/>
    <mergeCell ref="AC10:AD10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showGridLines="0" zoomScaleNormal="100" workbookViewId="0">
      <selection activeCell="H5" sqref="H5"/>
    </sheetView>
  </sheetViews>
  <sheetFormatPr defaultRowHeight="15" x14ac:dyDescent="0.25"/>
  <cols>
    <col min="1" max="1" width="9.7109375" style="15"/>
    <col min="2" max="2" width="9" style="15"/>
    <col min="3" max="3" width="1.42578125" style="16"/>
    <col min="4" max="4" width="9.42578125" style="15"/>
    <col min="5" max="5" width="9" style="15"/>
    <col min="6" max="6" width="1.28515625" style="16"/>
    <col min="7" max="8" width="9" style="15"/>
    <col min="9" max="9" width="1.5703125" style="16"/>
    <col min="10" max="11" width="9" style="15"/>
    <col min="12" max="12" width="1.28515625" style="16"/>
    <col min="13" max="13" width="9" style="15"/>
    <col min="14" max="14" width="9.7109375" style="15"/>
    <col min="15" max="15" width="1.42578125" style="16"/>
    <col min="16" max="16" width="10" style="15"/>
    <col min="17" max="17" width="9" style="15"/>
    <col min="18" max="18" width="1.28515625" style="16"/>
    <col min="19" max="21" width="9" style="15"/>
    <col min="22" max="22" width="11" style="15"/>
    <col min="23" max="23" width="3.28515625" style="15"/>
    <col min="24" max="24" width="10.140625" style="15"/>
    <col min="25" max="25" width="3.7109375" style="15"/>
    <col min="26" max="26" width="10.42578125" style="15"/>
    <col min="27" max="27" width="9" style="15"/>
    <col min="28" max="28" width="9.85546875" style="15"/>
    <col min="29" max="33" width="9" style="15"/>
    <col min="34" max="44" width="0" style="15" hidden="1"/>
    <col min="45" max="1025" width="9" style="15"/>
  </cols>
  <sheetData>
    <row r="1" spans="1:43" ht="32.25" customHeight="1" x14ac:dyDescent="0.25">
      <c r="A1"/>
      <c r="B1"/>
      <c r="C1"/>
      <c r="D1"/>
      <c r="E1"/>
      <c r="F1"/>
      <c r="G1"/>
      <c r="H1"/>
      <c r="I1"/>
      <c r="J1" s="14" t="s">
        <v>136</v>
      </c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/>
      <c r="X1"/>
      <c r="Y1"/>
      <c r="Z1"/>
      <c r="AA1"/>
      <c r="AB1"/>
      <c r="AC1"/>
      <c r="AD1"/>
      <c r="AH1"/>
      <c r="AI1"/>
      <c r="AJ1"/>
      <c r="AK1"/>
      <c r="AL1"/>
      <c r="AM1"/>
      <c r="AN1"/>
      <c r="AO1"/>
      <c r="AP1"/>
      <c r="AQ1"/>
    </row>
    <row r="2" spans="1:43" ht="9.75" customHeight="1" x14ac:dyDescent="0.35">
      <c r="A2"/>
      <c r="B2"/>
      <c r="C2"/>
      <c r="D2"/>
      <c r="E2"/>
      <c r="F2"/>
      <c r="G2"/>
      <c r="H2"/>
      <c r="I2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/>
      <c r="X2"/>
      <c r="Y2"/>
      <c r="Z2"/>
      <c r="AA2"/>
      <c r="AB2"/>
      <c r="AC2"/>
      <c r="AD2"/>
      <c r="AH2"/>
      <c r="AI2"/>
      <c r="AJ2"/>
      <c r="AK2"/>
      <c r="AL2"/>
      <c r="AM2"/>
      <c r="AN2"/>
      <c r="AO2"/>
      <c r="AP2"/>
      <c r="AQ2"/>
    </row>
    <row r="3" spans="1:43" ht="16.5" customHeight="1" x14ac:dyDescent="0.35">
      <c r="A3" s="20" t="s">
        <v>1</v>
      </c>
      <c r="B3"/>
      <c r="C3"/>
      <c r="D3" s="17"/>
      <c r="E3" s="17"/>
      <c r="F3" s="18"/>
      <c r="G3" s="17"/>
      <c r="H3"/>
      <c r="I3" s="21"/>
      <c r="J3"/>
      <c r="K3" s="22" t="s">
        <v>2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/>
      <c r="X3"/>
      <c r="Y3"/>
      <c r="Z3"/>
      <c r="AA3"/>
      <c r="AB3"/>
      <c r="AC3"/>
      <c r="AD3"/>
      <c r="AH3"/>
      <c r="AI3"/>
      <c r="AJ3"/>
      <c r="AK3"/>
      <c r="AL3"/>
      <c r="AM3"/>
      <c r="AN3"/>
      <c r="AO3"/>
      <c r="AP3"/>
      <c r="AQ3"/>
    </row>
    <row r="4" spans="1:43" ht="12" customHeight="1" x14ac:dyDescent="0.25">
      <c r="A4"/>
      <c r="B4"/>
      <c r="C4"/>
      <c r="D4" s="17"/>
      <c r="E4" s="17"/>
      <c r="F4" s="18"/>
      <c r="G4" s="17"/>
      <c r="H4" s="17"/>
      <c r="I4" s="18"/>
      <c r="J4" s="17"/>
      <c r="K4" s="17"/>
      <c r="L4" s="18"/>
      <c r="M4" s="17"/>
      <c r="N4" s="17"/>
      <c r="O4" s="18"/>
      <c r="P4" s="17"/>
      <c r="Q4" s="17"/>
      <c r="R4" s="18"/>
      <c r="S4" s="17"/>
      <c r="T4" s="17"/>
      <c r="U4" s="17"/>
      <c r="V4" s="17"/>
      <c r="W4" s="17"/>
      <c r="X4" s="17"/>
      <c r="Y4" s="17"/>
      <c r="Z4" s="17"/>
      <c r="AA4" s="17"/>
      <c r="AB4" s="17"/>
      <c r="AC4"/>
      <c r="AD4"/>
      <c r="AH4"/>
      <c r="AI4"/>
      <c r="AJ4"/>
      <c r="AK4"/>
      <c r="AL4"/>
      <c r="AM4"/>
      <c r="AN4"/>
      <c r="AO4"/>
      <c r="AP4"/>
      <c r="AQ4"/>
    </row>
    <row r="5" spans="1:43" ht="78.75" customHeight="1" x14ac:dyDescent="0.25">
      <c r="A5" s="37" t="s">
        <v>111</v>
      </c>
      <c r="B5" s="69" t="str">
        <f>IF('Fase 1'!$B$5="","",IF('Fase 1'!$B$5&lt;80,"ERRO",IF('Fase 1'!$B$5&gt;160,"ERRO",'Fase 1'!$B$5)))</f>
        <v/>
      </c>
      <c r="C5" s="81"/>
      <c r="D5" s="82" t="s">
        <v>112</v>
      </c>
      <c r="E5" s="102" t="str">
        <f>IF(B5="","",'Fase 1'!$E$5)</f>
        <v/>
      </c>
      <c r="F5" s="81"/>
      <c r="G5" s="103" t="s">
        <v>113</v>
      </c>
      <c r="H5" s="102" t="str">
        <f>IF(B5="","",'Fase 1'!$H$5)</f>
        <v/>
      </c>
      <c r="I5" s="81"/>
      <c r="J5" s="104" t="s">
        <v>114</v>
      </c>
      <c r="K5" s="102" t="str">
        <f>IF(B5="","",'Fase 1'!$K$5)</f>
        <v/>
      </c>
      <c r="L5" s="81"/>
      <c r="M5" s="105" t="s">
        <v>7</v>
      </c>
      <c r="N5" s="24"/>
      <c r="O5" s="84"/>
      <c r="P5" s="105" t="s">
        <v>115</v>
      </c>
      <c r="Q5" s="28"/>
      <c r="R5" s="25"/>
      <c r="S5" s="83" t="s">
        <v>116</v>
      </c>
      <c r="T5" s="69" t="str">
        <f>IF(B5="","",'Fase 2'!$T$5)</f>
        <v/>
      </c>
      <c r="U5" s="17"/>
      <c r="V5" s="86"/>
      <c r="W5" s="17"/>
      <c r="X5" s="17"/>
      <c r="Y5" s="17"/>
      <c r="Z5" s="17"/>
      <c r="AA5" s="86"/>
      <c r="AB5" s="17"/>
      <c r="AC5" s="86"/>
      <c r="AD5" s="31"/>
      <c r="AH5"/>
      <c r="AI5"/>
      <c r="AJ5"/>
      <c r="AK5"/>
      <c r="AL5"/>
      <c r="AM5"/>
      <c r="AN5"/>
      <c r="AO5"/>
      <c r="AP5"/>
      <c r="AQ5"/>
    </row>
    <row r="6" spans="1:43" ht="13.5" customHeight="1" x14ac:dyDescent="0.25">
      <c r="A6"/>
      <c r="B6" s="106" t="s">
        <v>10</v>
      </c>
      <c r="C6" s="107"/>
      <c r="D6" s="106"/>
      <c r="E6" s="106" t="s">
        <v>10</v>
      </c>
      <c r="F6" s="107"/>
      <c r="G6" s="17"/>
      <c r="H6" s="106" t="s">
        <v>10</v>
      </c>
      <c r="I6" s="107"/>
      <c r="J6" s="17"/>
      <c r="K6" s="106" t="s">
        <v>10</v>
      </c>
      <c r="L6" s="107"/>
      <c r="M6" s="17"/>
      <c r="N6" s="106" t="s">
        <v>10</v>
      </c>
      <c r="O6" s="107"/>
      <c r="P6" s="17"/>
      <c r="Q6" s="108" t="s">
        <v>10</v>
      </c>
      <c r="R6" s="34"/>
      <c r="S6" s="90"/>
      <c r="T6" s="88" t="s">
        <v>10</v>
      </c>
      <c r="U6" s="17"/>
      <c r="V6" s="1" t="s">
        <v>137</v>
      </c>
      <c r="W6" s="1"/>
      <c r="X6" s="1"/>
      <c r="Y6"/>
      <c r="Z6" s="9" t="s">
        <v>138</v>
      </c>
      <c r="AA6" s="9"/>
      <c r="AB6" s="9"/>
      <c r="AC6" s="9"/>
      <c r="AD6" s="17"/>
      <c r="AH6" s="39" t="s">
        <v>13</v>
      </c>
      <c r="AI6" s="39" t="s">
        <v>14</v>
      </c>
      <c r="AJ6" s="39" t="s">
        <v>15</v>
      </c>
      <c r="AK6" s="39" t="s">
        <v>16</v>
      </c>
      <c r="AL6" s="39" t="s">
        <v>17</v>
      </c>
      <c r="AM6" s="39" t="s">
        <v>18</v>
      </c>
      <c r="AN6" s="39" t="s">
        <v>19</v>
      </c>
      <c r="AO6"/>
      <c r="AP6" s="92"/>
      <c r="AQ6"/>
    </row>
    <row r="7" spans="1:43" ht="16.5" customHeight="1" x14ac:dyDescent="0.25">
      <c r="A7" s="10" t="s">
        <v>21</v>
      </c>
      <c r="B7" s="93">
        <v>80</v>
      </c>
      <c r="C7" s="41"/>
      <c r="D7" s="42">
        <v>0.05</v>
      </c>
      <c r="E7" s="47" t="s">
        <v>22</v>
      </c>
      <c r="F7" s="43"/>
      <c r="G7" s="109" t="s">
        <v>23</v>
      </c>
      <c r="H7" s="47" t="s">
        <v>22</v>
      </c>
      <c r="I7" s="43"/>
      <c r="J7" s="110">
        <v>40</v>
      </c>
      <c r="K7" s="47" t="s">
        <v>22</v>
      </c>
      <c r="L7" s="43"/>
      <c r="M7" s="46" t="s">
        <v>24</v>
      </c>
      <c r="N7" s="47" t="s">
        <v>22</v>
      </c>
      <c r="O7" s="43"/>
      <c r="P7" s="111">
        <v>1</v>
      </c>
      <c r="Q7" s="40" t="s">
        <v>22</v>
      </c>
      <c r="R7" s="43"/>
      <c r="S7" s="49">
        <v>1.1000000000000001</v>
      </c>
      <c r="T7" s="40" t="s">
        <v>22</v>
      </c>
      <c r="U7" s="17"/>
      <c r="V7" s="112" t="str">
        <f>IF(B5="","",'Fase 2'!$Y$9+1)</f>
        <v/>
      </c>
      <c r="W7" s="50" t="s">
        <v>26</v>
      </c>
      <c r="X7" s="112" t="str">
        <f>IF(B5="","",ROUND(AH7*0.75,0))</f>
        <v/>
      </c>
      <c r="Y7"/>
      <c r="Z7" s="50" t="s">
        <v>139</v>
      </c>
      <c r="AA7" s="38" t="str">
        <f>IF(B5="","",AC7*AN9)</f>
        <v/>
      </c>
      <c r="AB7" s="50" t="s">
        <v>140</v>
      </c>
      <c r="AC7" s="69" t="str">
        <f>IF(B5="","",IF(AQ11/AN9&lt;1,1,IF(AQ11/AN9-INT(AQ11/AN9)&lt;=0.9,INT(AQ11/AN9),ROUNDUP(AQ11/AN9,0))))</f>
        <v/>
      </c>
      <c r="AH7" s="52" t="str">
        <f>'Fase 1'!$AH$7</f>
        <v/>
      </c>
      <c r="AI7" s="52" t="str">
        <f>'Fase 1'!AI7</f>
        <v/>
      </c>
      <c r="AJ7" s="52" t="str">
        <f>'Fase 1'!AJ7</f>
        <v/>
      </c>
      <c r="AK7" s="52" t="str">
        <f>'Fase 1'!AK7</f>
        <v/>
      </c>
      <c r="AL7" s="52" t="str">
        <f>IF(N5="","",IF(N5=1,0.4,IF(N5=2,0.5,IF(N5=3,0.6,"erro"))))</f>
        <v/>
      </c>
      <c r="AM7" s="52" t="str">
        <f>IF(Q5="","",IF(Q5&gt;10,"erro",Q5))</f>
        <v/>
      </c>
      <c r="AN7" s="52" t="str">
        <f>IF(T5="","",IF(T5=1,1.1,IF(T5=2,1.15,IF(T5=3,1.2,IF(T5=4,1.25,IF(T5=5,1.3,IF(T5=6,1.35,IF(T5=7,1.4,"erro"))))))))</f>
        <v/>
      </c>
      <c r="AO7" s="17"/>
      <c r="AP7" s="95"/>
      <c r="AQ7"/>
    </row>
    <row r="8" spans="1:43" ht="15" customHeight="1" x14ac:dyDescent="0.25">
      <c r="A8" s="10"/>
      <c r="B8" s="96" t="s">
        <v>26</v>
      </c>
      <c r="C8" s="41"/>
      <c r="D8" s="55">
        <v>0.1</v>
      </c>
      <c r="E8" s="59" t="s">
        <v>27</v>
      </c>
      <c r="F8" s="43"/>
      <c r="G8" s="113" t="s">
        <v>28</v>
      </c>
      <c r="H8" s="59" t="s">
        <v>27</v>
      </c>
      <c r="I8" s="43"/>
      <c r="J8" s="114">
        <v>50</v>
      </c>
      <c r="K8" s="59" t="s">
        <v>27</v>
      </c>
      <c r="L8" s="43"/>
      <c r="M8" s="58" t="s">
        <v>29</v>
      </c>
      <c r="N8" s="59" t="s">
        <v>27</v>
      </c>
      <c r="O8" s="43"/>
      <c r="P8" s="111">
        <v>2</v>
      </c>
      <c r="Q8" s="54" t="s">
        <v>27</v>
      </c>
      <c r="R8" s="43"/>
      <c r="S8" s="49">
        <v>1.1499999999999999</v>
      </c>
      <c r="T8" s="54" t="s">
        <v>27</v>
      </c>
      <c r="U8" s="17"/>
      <c r="V8" s="115" t="s">
        <v>38</v>
      </c>
      <c r="W8" s="116"/>
      <c r="X8" s="116"/>
      <c r="Y8" s="115"/>
      <c r="Z8" s="5" t="s">
        <v>54</v>
      </c>
      <c r="AA8" s="5"/>
      <c r="AB8" s="4" t="s">
        <v>55</v>
      </c>
      <c r="AC8" s="4"/>
      <c r="AM8"/>
      <c r="AN8"/>
      <c r="AP8"/>
      <c r="AQ8"/>
    </row>
    <row r="9" spans="1:43" ht="15.75" customHeight="1" x14ac:dyDescent="0.25">
      <c r="A9" s="10"/>
      <c r="B9" s="97">
        <v>160</v>
      </c>
      <c r="C9" s="41"/>
      <c r="D9" s="61">
        <v>0.15</v>
      </c>
      <c r="E9" s="59" t="s">
        <v>31</v>
      </c>
      <c r="F9" s="43"/>
      <c r="G9" s="117" t="s">
        <v>29</v>
      </c>
      <c r="H9" s="59" t="s">
        <v>31</v>
      </c>
      <c r="I9" s="43"/>
      <c r="J9" s="118">
        <v>60</v>
      </c>
      <c r="K9" s="119" t="s">
        <v>31</v>
      </c>
      <c r="L9" s="43"/>
      <c r="M9" s="63" t="s">
        <v>32</v>
      </c>
      <c r="N9" s="119" t="s">
        <v>31</v>
      </c>
      <c r="O9" s="43"/>
      <c r="P9" s="120">
        <v>3</v>
      </c>
      <c r="Q9" s="54" t="s">
        <v>31</v>
      </c>
      <c r="R9" s="43"/>
      <c r="S9" s="57">
        <v>1.2</v>
      </c>
      <c r="T9" s="54" t="s">
        <v>31</v>
      </c>
      <c r="U9" s="17"/>
      <c r="V9" s="17"/>
      <c r="W9" s="17"/>
      <c r="X9" s="17"/>
      <c r="Y9" s="17"/>
      <c r="AM9" s="39" t="s">
        <v>141</v>
      </c>
      <c r="AN9" s="52" t="e">
        <f>AM7*AN7</f>
        <v>#VALUE!</v>
      </c>
      <c r="AP9"/>
      <c r="AQ9"/>
    </row>
    <row r="10" spans="1:43" x14ac:dyDescent="0.25">
      <c r="A10" s="10"/>
      <c r="B10" s="17"/>
      <c r="C10" s="18"/>
      <c r="D10" s="66">
        <v>0.2</v>
      </c>
      <c r="E10" s="119" t="s">
        <v>36</v>
      </c>
      <c r="F10" s="43"/>
      <c r="G10" s="121" t="s">
        <v>37</v>
      </c>
      <c r="H10" s="54" t="s">
        <v>36</v>
      </c>
      <c r="I10" s="68"/>
      <c r="J10" s="17"/>
      <c r="K10" s="17"/>
      <c r="L10" s="18"/>
      <c r="M10" s="17"/>
      <c r="N10" s="17"/>
      <c r="O10" s="18"/>
      <c r="P10" s="64">
        <v>4</v>
      </c>
      <c r="Q10" s="54" t="s">
        <v>36</v>
      </c>
      <c r="R10" s="43"/>
      <c r="S10" s="57">
        <v>1.25</v>
      </c>
      <c r="T10" s="54" t="s">
        <v>36</v>
      </c>
      <c r="U10" s="17"/>
      <c r="V10"/>
      <c r="AP10"/>
      <c r="AQ10"/>
    </row>
    <row r="11" spans="1:43" x14ac:dyDescent="0.25">
      <c r="A11" s="10"/>
      <c r="B11"/>
      <c r="C11"/>
      <c r="D11" s="17"/>
      <c r="E11" s="17"/>
      <c r="F11" s="18"/>
      <c r="G11" s="70" t="s">
        <v>46</v>
      </c>
      <c r="H11" s="60" t="s">
        <v>47</v>
      </c>
      <c r="I11" s="68"/>
      <c r="J11" s="17"/>
      <c r="K11" s="17"/>
      <c r="L11" s="18"/>
      <c r="M11" s="17"/>
      <c r="N11" s="17"/>
      <c r="O11" s="18"/>
      <c r="P11" s="64">
        <v>5</v>
      </c>
      <c r="Q11" s="54" t="s">
        <v>47</v>
      </c>
      <c r="R11" s="43"/>
      <c r="S11" s="45">
        <v>1.3</v>
      </c>
      <c r="T11" s="54" t="s">
        <v>47</v>
      </c>
      <c r="U11" s="17"/>
      <c r="V11"/>
      <c r="AP11" s="39" t="s">
        <v>142</v>
      </c>
      <c r="AQ11" s="52" t="e">
        <f>AI7*AJ7*AL7</f>
        <v>#VALUE!</v>
      </c>
    </row>
    <row r="12" spans="1:43" x14ac:dyDescent="0.25">
      <c r="A12" s="175" t="s">
        <v>125</v>
      </c>
      <c r="B12" s="175"/>
      <c r="C12" s="175"/>
      <c r="D12" s="175"/>
      <c r="G12"/>
      <c r="H12"/>
      <c r="I12"/>
      <c r="J12" s="17"/>
      <c r="K12" s="17"/>
      <c r="L12" s="18"/>
      <c r="M12" s="17"/>
      <c r="N12" s="17"/>
      <c r="O12" s="18"/>
      <c r="P12" s="72">
        <v>6</v>
      </c>
      <c r="Q12" s="54" t="s">
        <v>50</v>
      </c>
      <c r="R12" s="43"/>
      <c r="S12" s="45">
        <v>1.35</v>
      </c>
      <c r="T12" s="54" t="s">
        <v>50</v>
      </c>
      <c r="U12"/>
      <c r="V12"/>
    </row>
    <row r="13" spans="1:43" x14ac:dyDescent="0.25">
      <c r="A13" s="17"/>
      <c r="B13" s="17"/>
      <c r="C13" s="18"/>
      <c r="D13"/>
      <c r="G13"/>
      <c r="H13"/>
      <c r="I13"/>
      <c r="J13" s="17"/>
      <c r="K13" s="17"/>
      <c r="L13" s="18"/>
      <c r="M13" s="17"/>
      <c r="N13" s="17"/>
      <c r="O13" s="18"/>
      <c r="P13" s="72">
        <v>7</v>
      </c>
      <c r="Q13" s="54" t="s">
        <v>53</v>
      </c>
      <c r="R13" s="43"/>
      <c r="S13" s="73">
        <v>1.4</v>
      </c>
      <c r="T13" s="60" t="s">
        <v>53</v>
      </c>
      <c r="U13"/>
      <c r="V13"/>
    </row>
    <row r="14" spans="1:43" ht="15" customHeight="1" x14ac:dyDescent="0.25">
      <c r="A14" s="17"/>
      <c r="B14" s="17"/>
      <c r="C14" s="18"/>
      <c r="D14"/>
      <c r="G14" s="17"/>
      <c r="H14" s="17"/>
      <c r="I14" s="18"/>
      <c r="J14" s="17"/>
      <c r="K14" s="17"/>
      <c r="L14" s="18"/>
      <c r="M14" s="17"/>
      <c r="N14" s="17"/>
      <c r="O14" s="18"/>
      <c r="P14" s="76">
        <v>8</v>
      </c>
      <c r="Q14" s="54" t="s">
        <v>57</v>
      </c>
      <c r="R14" s="94"/>
      <c r="S14" s="176" t="s">
        <v>143</v>
      </c>
      <c r="T14" s="176"/>
      <c r="U14" s="176"/>
      <c r="V14"/>
    </row>
    <row r="15" spans="1:43" x14ac:dyDescent="0.25">
      <c r="A15" s="17"/>
      <c r="B15" s="17"/>
      <c r="C15" s="18"/>
      <c r="D15"/>
      <c r="G15" s="17"/>
      <c r="H15" s="17"/>
      <c r="I15" s="18"/>
      <c r="J15" s="17"/>
      <c r="K15" s="17"/>
      <c r="L15" s="18"/>
      <c r="M15" s="17"/>
      <c r="N15" s="17"/>
      <c r="O15" s="18"/>
      <c r="P15" s="77">
        <v>9</v>
      </c>
      <c r="Q15" s="54" t="s">
        <v>60</v>
      </c>
      <c r="R15" s="94"/>
      <c r="S15" s="176"/>
      <c r="T15" s="176"/>
      <c r="U15" s="176"/>
      <c r="V15"/>
    </row>
    <row r="16" spans="1:43" x14ac:dyDescent="0.25">
      <c r="A16" s="17"/>
      <c r="B16" s="17"/>
      <c r="C16" s="18"/>
      <c r="D16"/>
      <c r="G16" s="17"/>
      <c r="H16" s="17"/>
      <c r="I16" s="18"/>
      <c r="J16" s="17"/>
      <c r="K16" s="17"/>
      <c r="L16" s="18"/>
      <c r="M16" s="17"/>
      <c r="N16" s="17"/>
      <c r="O16" s="18"/>
      <c r="P16" s="77">
        <v>10</v>
      </c>
      <c r="Q16" s="60" t="s">
        <v>63</v>
      </c>
      <c r="R16" s="68"/>
      <c r="S16" s="17"/>
      <c r="T16" s="17"/>
      <c r="U16"/>
      <c r="V16"/>
    </row>
    <row r="17" spans="1:22" ht="34.5" customHeight="1" x14ac:dyDescent="0.25">
      <c r="A17" s="2"/>
      <c r="B17" s="2"/>
      <c r="C17" s="2"/>
      <c r="D17" s="2"/>
      <c r="G17"/>
      <c r="M17" s="17"/>
      <c r="N17" s="17"/>
      <c r="O17" s="18"/>
      <c r="P17" s="7" t="s">
        <v>135</v>
      </c>
      <c r="Q17" s="7"/>
      <c r="R17" s="79"/>
      <c r="S17" s="99"/>
      <c r="T17" s="17"/>
      <c r="U17" s="17"/>
      <c r="V17" s="100"/>
    </row>
    <row r="18" spans="1:22" ht="21" x14ac:dyDescent="0.35">
      <c r="G18" s="101" t="str">
        <f>IF(N5="","",IF(N5&lt;&gt;1,IF(N5&lt;&gt;2,IF(N5&lt;&gt;3,"ERRO para f: escolha valor inteiro entre 1 e 3",""),""),""))</f>
        <v/>
      </c>
    </row>
    <row r="19" spans="1:22" ht="21" x14ac:dyDescent="0.35">
      <c r="G19" s="101" t="str">
        <f>IF(Q5="","",IF(Q5&lt;=0,"ERRO para ETo: escolha valor maior que 0",IF(Q5&gt;10,"ERRO para ETo: escolha valor igual ou menor que 10","")))</f>
        <v/>
      </c>
    </row>
  </sheetData>
  <sheetProtection password="8B93" sheet="1" objects="1" scenarios="1"/>
  <mergeCells count="10">
    <mergeCell ref="A12:D12"/>
    <mergeCell ref="S14:U15"/>
    <mergeCell ref="A17:D17"/>
    <mergeCell ref="P17:Q17"/>
    <mergeCell ref="J1:V1"/>
    <mergeCell ref="V6:X6"/>
    <mergeCell ref="Z6:AC6"/>
    <mergeCell ref="A7:A11"/>
    <mergeCell ref="Z8:AA8"/>
    <mergeCell ref="AB8:AC8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showGridLines="0" zoomScaleNormal="100" workbookViewId="0">
      <selection activeCell="S5" sqref="S5"/>
    </sheetView>
  </sheetViews>
  <sheetFormatPr defaultRowHeight="15" x14ac:dyDescent="0.25"/>
  <cols>
    <col min="1" max="1" width="9.7109375" style="15"/>
    <col min="2" max="2" width="9" style="15"/>
    <col min="3" max="3" width="1.42578125" style="16"/>
    <col min="4" max="4" width="9.42578125" style="15"/>
    <col min="5" max="5" width="9" style="15"/>
    <col min="6" max="6" width="1.140625" style="16"/>
    <col min="7" max="8" width="9" style="15"/>
    <col min="9" max="9" width="1.42578125" style="16"/>
    <col min="10" max="11" width="9" style="15"/>
    <col min="12" max="12" width="1.28515625" style="16"/>
    <col min="13" max="13" width="9" style="15"/>
    <col min="14" max="14" width="9.140625" style="15"/>
    <col min="15" max="15" width="1.28515625" style="16"/>
    <col min="16" max="16" width="10" style="15"/>
    <col min="17" max="17" width="9.140625" style="15"/>
    <col min="18" max="18" width="1.28515625" style="16"/>
    <col min="19" max="21" width="9" style="15"/>
    <col min="22" max="22" width="11" style="15"/>
    <col min="23" max="23" width="8" style="15"/>
    <col min="24" max="24" width="2.85546875" style="15"/>
    <col min="25" max="25" width="9.140625" style="15"/>
    <col min="26" max="26" width="9" style="15"/>
    <col min="27" max="27" width="9.5703125" style="15"/>
    <col min="28" max="28" width="10.140625" style="15"/>
    <col min="29" max="30" width="9.42578125" style="15"/>
    <col min="31" max="33" width="9" style="15"/>
    <col min="34" max="44" width="0" style="15" hidden="1"/>
    <col min="45" max="1025" width="9" style="15"/>
  </cols>
  <sheetData>
    <row r="1" spans="1:43" ht="31.5" customHeight="1" x14ac:dyDescent="0.25">
      <c r="A1"/>
      <c r="B1"/>
      <c r="C1"/>
      <c r="D1"/>
      <c r="E1"/>
      <c r="F1"/>
      <c r="G1"/>
      <c r="H1"/>
      <c r="I1"/>
      <c r="J1" s="14" t="s">
        <v>144</v>
      </c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/>
      <c r="X1"/>
      <c r="Y1"/>
      <c r="Z1"/>
      <c r="AA1"/>
      <c r="AB1"/>
      <c r="AC1"/>
      <c r="AD1"/>
      <c r="AH1"/>
      <c r="AI1"/>
      <c r="AJ1"/>
      <c r="AK1"/>
      <c r="AL1"/>
      <c r="AM1"/>
      <c r="AN1"/>
      <c r="AO1"/>
      <c r="AP1"/>
      <c r="AQ1"/>
    </row>
    <row r="2" spans="1:43" ht="13.5" customHeight="1" x14ac:dyDescent="0.35">
      <c r="A2"/>
      <c r="B2"/>
      <c r="C2"/>
      <c r="D2"/>
      <c r="E2"/>
      <c r="F2"/>
      <c r="G2"/>
      <c r="H2"/>
      <c r="I2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/>
      <c r="X2"/>
      <c r="Y2"/>
      <c r="Z2"/>
      <c r="AA2"/>
      <c r="AB2"/>
      <c r="AC2"/>
      <c r="AD2"/>
      <c r="AH2"/>
      <c r="AI2"/>
      <c r="AJ2"/>
      <c r="AK2"/>
      <c r="AL2"/>
      <c r="AM2"/>
      <c r="AN2"/>
      <c r="AO2"/>
      <c r="AP2"/>
      <c r="AQ2"/>
    </row>
    <row r="3" spans="1:43" ht="15.75" customHeight="1" x14ac:dyDescent="0.35">
      <c r="A3" s="20" t="s">
        <v>1</v>
      </c>
      <c r="B3"/>
      <c r="C3"/>
      <c r="D3" s="17"/>
      <c r="E3" s="17"/>
      <c r="F3" s="18"/>
      <c r="G3" s="17"/>
      <c r="H3"/>
      <c r="I3" s="21"/>
      <c r="J3"/>
      <c r="K3" s="22" t="s">
        <v>2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/>
      <c r="X3"/>
      <c r="Y3"/>
      <c r="Z3"/>
      <c r="AA3"/>
      <c r="AB3"/>
      <c r="AC3"/>
      <c r="AD3"/>
      <c r="AH3"/>
      <c r="AI3"/>
      <c r="AJ3"/>
      <c r="AK3"/>
      <c r="AL3"/>
      <c r="AM3"/>
      <c r="AN3"/>
      <c r="AO3"/>
      <c r="AP3"/>
      <c r="AQ3"/>
    </row>
    <row r="4" spans="1:43" ht="10.5" customHeight="1" x14ac:dyDescent="0.25">
      <c r="A4"/>
      <c r="B4"/>
      <c r="C4"/>
      <c r="D4" s="17"/>
      <c r="E4" s="17"/>
      <c r="F4" s="18"/>
      <c r="G4" s="17"/>
      <c r="H4" s="17"/>
      <c r="I4" s="18"/>
      <c r="J4" s="17"/>
      <c r="K4" s="17"/>
      <c r="L4" s="18"/>
      <c r="M4" s="17"/>
      <c r="N4" s="17"/>
      <c r="O4" s="18"/>
      <c r="P4" s="17"/>
      <c r="Q4" s="17"/>
      <c r="R4" s="18"/>
      <c r="S4" s="17"/>
      <c r="T4" s="17"/>
      <c r="U4" s="17"/>
      <c r="V4" s="17"/>
      <c r="W4" s="17"/>
      <c r="X4" s="17"/>
      <c r="Y4" s="17"/>
      <c r="Z4" s="17"/>
      <c r="AA4" s="17"/>
      <c r="AB4" s="17"/>
      <c r="AC4"/>
      <c r="AD4"/>
      <c r="AH4"/>
      <c r="AI4"/>
      <c r="AJ4"/>
      <c r="AK4"/>
      <c r="AL4"/>
      <c r="AM4"/>
      <c r="AN4"/>
      <c r="AO4"/>
      <c r="AP4"/>
      <c r="AQ4"/>
    </row>
    <row r="5" spans="1:43" ht="79.5" customHeight="1" x14ac:dyDescent="0.25">
      <c r="A5" s="37" t="s">
        <v>111</v>
      </c>
      <c r="B5" s="102" t="str">
        <f>IF('Fase 1'!$B$5="","",IF('Fase 1'!$B$5&lt;80,"ERRO",IF('Fase 1'!$B$5&gt;160,"ERRO",'Fase 1'!$B$5)))</f>
        <v/>
      </c>
      <c r="C5" s="81"/>
      <c r="D5" s="103" t="s">
        <v>112</v>
      </c>
      <c r="E5" s="102" t="str">
        <f>IF(B5="","",'Fase 1'!$E$5)</f>
        <v/>
      </c>
      <c r="F5" s="81"/>
      <c r="G5" s="122" t="s">
        <v>145</v>
      </c>
      <c r="H5" s="102" t="str">
        <f>IF(B5="","",'Fase 1'!$H$5)</f>
        <v/>
      </c>
      <c r="I5" s="81"/>
      <c r="J5" s="104" t="s">
        <v>114</v>
      </c>
      <c r="K5" s="102" t="str">
        <f>IF(B5="","",'Fase 1'!$K$5)</f>
        <v/>
      </c>
      <c r="L5" s="81"/>
      <c r="M5" s="105" t="s">
        <v>7</v>
      </c>
      <c r="N5" s="24"/>
      <c r="O5" s="25"/>
      <c r="P5" s="27" t="s">
        <v>115</v>
      </c>
      <c r="Q5" s="28"/>
      <c r="R5" s="25"/>
      <c r="S5" s="83" t="s">
        <v>116</v>
      </c>
      <c r="T5" s="69" t="str">
        <f>IF(B5="","",'Fase 2'!$T$5)</f>
        <v/>
      </c>
      <c r="U5" s="17"/>
      <c r="V5" s="86"/>
      <c r="W5" s="17"/>
      <c r="X5" s="17"/>
      <c r="Y5" s="17"/>
      <c r="Z5" s="17"/>
      <c r="AA5" s="86"/>
      <c r="AB5" s="17"/>
      <c r="AC5" s="86"/>
      <c r="AD5" s="31"/>
      <c r="AH5"/>
      <c r="AI5"/>
      <c r="AJ5"/>
      <c r="AK5"/>
      <c r="AL5"/>
      <c r="AM5"/>
      <c r="AN5"/>
      <c r="AO5"/>
      <c r="AP5"/>
      <c r="AQ5"/>
    </row>
    <row r="6" spans="1:43" ht="13.5" customHeight="1" x14ac:dyDescent="0.25">
      <c r="A6"/>
      <c r="B6" s="106" t="s">
        <v>10</v>
      </c>
      <c r="C6" s="107"/>
      <c r="D6" s="106"/>
      <c r="E6" s="106" t="s">
        <v>10</v>
      </c>
      <c r="F6" s="107"/>
      <c r="G6" s="17"/>
      <c r="H6" s="106" t="s">
        <v>10</v>
      </c>
      <c r="I6" s="107"/>
      <c r="J6" s="17"/>
      <c r="K6" s="106" t="s">
        <v>10</v>
      </c>
      <c r="L6" s="107"/>
      <c r="M6" s="17"/>
      <c r="N6" s="108" t="s">
        <v>10</v>
      </c>
      <c r="O6" s="34"/>
      <c r="P6" s="90"/>
      <c r="Q6" s="106" t="s">
        <v>10</v>
      </c>
      <c r="R6" s="123"/>
      <c r="S6" s="90"/>
      <c r="T6" s="88" t="s">
        <v>10</v>
      </c>
      <c r="U6" s="17"/>
      <c r="V6" s="13" t="s">
        <v>11</v>
      </c>
      <c r="W6" s="13"/>
      <c r="X6" s="13"/>
      <c r="Y6" s="13"/>
      <c r="Z6" s="17"/>
      <c r="AA6" s="13" t="s">
        <v>34</v>
      </c>
      <c r="AB6" s="13"/>
      <c r="AC6" s="13" t="s">
        <v>35</v>
      </c>
      <c r="AD6" s="13"/>
      <c r="AH6" s="39" t="s">
        <v>13</v>
      </c>
      <c r="AI6" s="39" t="s">
        <v>14</v>
      </c>
      <c r="AJ6" s="39" t="s">
        <v>15</v>
      </c>
      <c r="AK6" s="39" t="s">
        <v>16</v>
      </c>
      <c r="AL6" s="39" t="s">
        <v>17</v>
      </c>
      <c r="AM6" s="39" t="s">
        <v>18</v>
      </c>
      <c r="AN6" s="39" t="s">
        <v>19</v>
      </c>
      <c r="AO6"/>
      <c r="AP6" s="92"/>
      <c r="AQ6"/>
    </row>
    <row r="7" spans="1:43" ht="15" customHeight="1" x14ac:dyDescent="0.25">
      <c r="A7" s="10" t="s">
        <v>21</v>
      </c>
      <c r="B7" s="124">
        <v>80</v>
      </c>
      <c r="C7" s="41"/>
      <c r="D7" s="125">
        <v>0.05</v>
      </c>
      <c r="E7" s="47" t="s">
        <v>22</v>
      </c>
      <c r="F7" s="43"/>
      <c r="G7" s="109" t="s">
        <v>23</v>
      </c>
      <c r="H7" s="47" t="s">
        <v>22</v>
      </c>
      <c r="I7" s="43"/>
      <c r="J7" s="110">
        <v>40</v>
      </c>
      <c r="K7" s="47" t="s">
        <v>22</v>
      </c>
      <c r="L7" s="43"/>
      <c r="M7" s="46" t="s">
        <v>24</v>
      </c>
      <c r="N7" s="47" t="s">
        <v>22</v>
      </c>
      <c r="O7" s="43"/>
      <c r="P7" s="48">
        <v>1</v>
      </c>
      <c r="Q7" s="40" t="s">
        <v>22</v>
      </c>
      <c r="R7" s="43"/>
      <c r="S7" s="49">
        <v>1.1000000000000001</v>
      </c>
      <c r="T7" s="40" t="s">
        <v>22</v>
      </c>
      <c r="U7" s="17"/>
      <c r="V7" s="50" t="s">
        <v>146</v>
      </c>
      <c r="W7" s="51" t="str">
        <f>IF(B5="","",'Fase 3'!$X$7+1)</f>
        <v/>
      </c>
      <c r="X7" s="50" t="s">
        <v>26</v>
      </c>
      <c r="Y7" s="51" t="str">
        <f>IF(B5="","",INT((AH7-W7)/3)+W7)</f>
        <v/>
      </c>
      <c r="Z7" s="17"/>
      <c r="AA7" s="50" t="s">
        <v>146</v>
      </c>
      <c r="AB7" s="38" t="str">
        <f>IF(B5="","",AD7*AN10)</f>
        <v/>
      </c>
      <c r="AC7" s="50" t="s">
        <v>146</v>
      </c>
      <c r="AD7" s="69" t="str">
        <f>IF(B5="","",IF($AQ$12/AN10&lt;1,1,IF($AQ$12/AN10-INT($AQ$12/AN10)&lt;=0.9,INT($AQ$12/AN10),ROUNDUP($AQ$12/AN10,0))))</f>
        <v/>
      </c>
      <c r="AH7" s="52" t="str">
        <f>'Fase 1'!$AH$7</f>
        <v/>
      </c>
      <c r="AI7" s="52" t="str">
        <f>'Fase 1'!AI7</f>
        <v/>
      </c>
      <c r="AJ7" s="52" t="str">
        <f>'Fase 1'!AJ7</f>
        <v/>
      </c>
      <c r="AK7" s="52" t="str">
        <f>'Fase 1'!AK7</f>
        <v/>
      </c>
      <c r="AL7" s="52" t="str">
        <f>IF(N5="","",IF(N5=1,0.4,IF(N5=2,0.5,IF(N5=3,0.6,"erro"))))</f>
        <v/>
      </c>
      <c r="AM7" s="52" t="str">
        <f>IF(Q5="","",IF(Q5&gt;10,"erro",Q5))</f>
        <v/>
      </c>
      <c r="AN7" s="52" t="str">
        <f>IF(T5="","",IF(T5=1,1.1,IF(T5=2,1.15,IF(T5=3,1.2,IF(T5=4,1.25,IF(T5=5,1.3,IF(T5=6,1.35,IF(T5=7,1.4,"erro"))))))))</f>
        <v/>
      </c>
      <c r="AO7" s="17"/>
      <c r="AP7" s="95"/>
      <c r="AQ7"/>
    </row>
    <row r="8" spans="1:43" ht="15" customHeight="1" x14ac:dyDescent="0.25">
      <c r="A8" s="10"/>
      <c r="B8" s="126" t="s">
        <v>26</v>
      </c>
      <c r="C8" s="41"/>
      <c r="D8" s="117">
        <v>0.1</v>
      </c>
      <c r="E8" s="59" t="s">
        <v>27</v>
      </c>
      <c r="F8" s="43"/>
      <c r="G8" s="113" t="s">
        <v>28</v>
      </c>
      <c r="H8" s="59" t="s">
        <v>27</v>
      </c>
      <c r="I8" s="43"/>
      <c r="J8" s="114">
        <v>50</v>
      </c>
      <c r="K8" s="59" t="s">
        <v>27</v>
      </c>
      <c r="L8" s="43"/>
      <c r="M8" s="58" t="s">
        <v>29</v>
      </c>
      <c r="N8" s="59" t="s">
        <v>27</v>
      </c>
      <c r="O8" s="43"/>
      <c r="P8" s="48">
        <v>2</v>
      </c>
      <c r="Q8" s="54" t="s">
        <v>27</v>
      </c>
      <c r="R8" s="43"/>
      <c r="S8" s="49">
        <v>1.1499999999999999</v>
      </c>
      <c r="T8" s="54" t="s">
        <v>27</v>
      </c>
      <c r="U8" s="17"/>
      <c r="V8" s="50" t="s">
        <v>147</v>
      </c>
      <c r="W8" s="51" t="str">
        <f>IF(B5="","",Y7+1)</f>
        <v/>
      </c>
      <c r="X8" s="50" t="s">
        <v>26</v>
      </c>
      <c r="Y8" s="51" t="str">
        <f>IF(B5="","",INT((AH7-W8)/2)+W8)</f>
        <v/>
      </c>
      <c r="Z8" s="17"/>
      <c r="AA8" s="50" t="s">
        <v>147</v>
      </c>
      <c r="AB8" s="38" t="str">
        <f>IF(B5="","",AD8*AN11)</f>
        <v/>
      </c>
      <c r="AC8" s="50" t="s">
        <v>147</v>
      </c>
      <c r="AD8" s="69" t="str">
        <f>IF(B5="","",IF($AQ$12/AN11&lt;1,1,IF($AQ$12/AN11-INT($AQ$12/AN11)&lt;=0.9,INT($AQ$12/AN11),ROUNDUP($AQ$12/AN11,0))))</f>
        <v/>
      </c>
      <c r="AM8" s="39" t="s">
        <v>119</v>
      </c>
      <c r="AN8" s="52">
        <v>0.35</v>
      </c>
      <c r="AP8"/>
      <c r="AQ8"/>
    </row>
    <row r="9" spans="1:43" ht="15.75" customHeight="1" x14ac:dyDescent="0.25">
      <c r="A9" s="10"/>
      <c r="B9" s="127">
        <v>160</v>
      </c>
      <c r="C9" s="41"/>
      <c r="D9" s="128">
        <v>0.15</v>
      </c>
      <c r="E9" s="59" t="s">
        <v>31</v>
      </c>
      <c r="F9" s="43"/>
      <c r="G9" s="117" t="s">
        <v>29</v>
      </c>
      <c r="H9" s="59" t="s">
        <v>31</v>
      </c>
      <c r="I9" s="43"/>
      <c r="J9" s="118">
        <v>60</v>
      </c>
      <c r="K9" s="119" t="s">
        <v>31</v>
      </c>
      <c r="L9" s="43"/>
      <c r="M9" s="63" t="s">
        <v>32</v>
      </c>
      <c r="N9" s="60" t="s">
        <v>31</v>
      </c>
      <c r="O9" s="43"/>
      <c r="P9" s="64">
        <v>3</v>
      </c>
      <c r="Q9" s="54" t="s">
        <v>31</v>
      </c>
      <c r="R9" s="43"/>
      <c r="S9" s="57">
        <v>1.2</v>
      </c>
      <c r="T9" s="54" t="s">
        <v>31</v>
      </c>
      <c r="U9" s="17"/>
      <c r="V9" s="50" t="s">
        <v>148</v>
      </c>
      <c r="W9" s="51" t="str">
        <f>IF(B5="","",Y8+1)</f>
        <v/>
      </c>
      <c r="X9" s="50" t="s">
        <v>26</v>
      </c>
      <c r="Y9" s="51" t="str">
        <f>AH7</f>
        <v/>
      </c>
      <c r="Z9" s="17"/>
      <c r="AA9" s="50" t="s">
        <v>148</v>
      </c>
      <c r="AB9" s="38" t="str">
        <f>IF(B5="","",AD9*AN12)</f>
        <v/>
      </c>
      <c r="AC9" s="50" t="s">
        <v>148</v>
      </c>
      <c r="AD9" s="69" t="str">
        <f>IF(B5="","",IF($AQ$12/AN12&lt;1,1,IF($AQ$12/AN12-INT($AQ$12/AN12)&lt;=0.9,INT($AQ$12/AN12),ROUNDUP($AQ$12/AN12,0))))</f>
        <v/>
      </c>
      <c r="AM9"/>
      <c r="AN9"/>
      <c r="AP9"/>
      <c r="AQ9"/>
    </row>
    <row r="10" spans="1:43" x14ac:dyDescent="0.25">
      <c r="A10" s="10"/>
      <c r="B10" s="17"/>
      <c r="C10" s="18"/>
      <c r="D10" s="66">
        <v>0.2</v>
      </c>
      <c r="E10" s="119" t="s">
        <v>36</v>
      </c>
      <c r="F10" s="43"/>
      <c r="G10" s="121" t="s">
        <v>37</v>
      </c>
      <c r="H10" s="54" t="s">
        <v>36</v>
      </c>
      <c r="I10" s="68"/>
      <c r="J10" s="17"/>
      <c r="K10" s="17"/>
      <c r="L10" s="18"/>
      <c r="M10" s="17"/>
      <c r="N10" s="17"/>
      <c r="O10" s="18"/>
      <c r="P10" s="64">
        <v>4</v>
      </c>
      <c r="Q10" s="54" t="s">
        <v>36</v>
      </c>
      <c r="R10" s="43"/>
      <c r="S10" s="57">
        <v>1.25</v>
      </c>
      <c r="T10" s="54" t="s">
        <v>36</v>
      </c>
      <c r="U10" s="17"/>
      <c r="V10" s="177" t="s">
        <v>38</v>
      </c>
      <c r="W10" s="177"/>
      <c r="X10" s="177"/>
      <c r="Y10" s="177"/>
      <c r="Z10" s="17"/>
      <c r="AA10" s="5" t="s">
        <v>54</v>
      </c>
      <c r="AB10" s="5"/>
      <c r="AC10" s="4" t="s">
        <v>55</v>
      </c>
      <c r="AD10" s="4"/>
      <c r="AM10" s="39" t="s">
        <v>149</v>
      </c>
      <c r="AN10" s="52" t="e">
        <f>AM7*(AN7-(AN7-AN8)/4)</f>
        <v>#VALUE!</v>
      </c>
      <c r="AP10" s="39" t="s">
        <v>122</v>
      </c>
      <c r="AQ10" s="52" t="str">
        <f>AJ7</f>
        <v/>
      </c>
    </row>
    <row r="11" spans="1:43" x14ac:dyDescent="0.25">
      <c r="A11" s="10"/>
      <c r="B11"/>
      <c r="C11"/>
      <c r="D11" s="17"/>
      <c r="E11" s="17"/>
      <c r="F11" s="18"/>
      <c r="G11" s="70" t="s">
        <v>46</v>
      </c>
      <c r="H11" s="60" t="s">
        <v>47</v>
      </c>
      <c r="I11" s="68"/>
      <c r="J11" s="17"/>
      <c r="K11" s="17"/>
      <c r="L11" s="18"/>
      <c r="M11" s="17"/>
      <c r="N11" s="17"/>
      <c r="O11" s="18"/>
      <c r="P11" s="64">
        <v>5</v>
      </c>
      <c r="Q11" s="54" t="s">
        <v>47</v>
      </c>
      <c r="R11" s="43"/>
      <c r="S11" s="45">
        <v>1.3</v>
      </c>
      <c r="T11" s="54" t="s">
        <v>47</v>
      </c>
      <c r="U11" s="17"/>
      <c r="V11" s="17"/>
      <c r="W11" s="17"/>
      <c r="X11" s="17"/>
      <c r="Y11" s="17"/>
      <c r="Z11" s="17"/>
      <c r="AA11" s="17"/>
      <c r="AB11" s="17"/>
      <c r="AM11" s="39" t="s">
        <v>150</v>
      </c>
      <c r="AN11" s="52" t="e">
        <f>AM7*(AN7-2*(AN7-AN8)/4)</f>
        <v>#VALUE!</v>
      </c>
      <c r="AP11"/>
      <c r="AQ11"/>
    </row>
    <row r="12" spans="1:43" x14ac:dyDescent="0.25">
      <c r="A12" s="175" t="s">
        <v>125</v>
      </c>
      <c r="B12" s="175"/>
      <c r="C12" s="175"/>
      <c r="D12" s="175"/>
      <c r="G12"/>
      <c r="H12"/>
      <c r="I12"/>
      <c r="J12" s="17"/>
      <c r="K12" s="17"/>
      <c r="L12" s="18"/>
      <c r="M12" s="17"/>
      <c r="N12" s="17"/>
      <c r="O12" s="18"/>
      <c r="P12" s="72">
        <v>6</v>
      </c>
      <c r="Q12" s="54" t="s">
        <v>50</v>
      </c>
      <c r="R12" s="43"/>
      <c r="S12" s="45">
        <v>1.35</v>
      </c>
      <c r="T12" s="54" t="s">
        <v>50</v>
      </c>
      <c r="U12"/>
      <c r="V12"/>
      <c r="AM12" s="39" t="s">
        <v>151</v>
      </c>
      <c r="AN12" s="52" t="e">
        <f>AM7*(AN7-3*(AN7-AN8)/4)</f>
        <v>#VALUE!</v>
      </c>
      <c r="AP12" s="39" t="s">
        <v>152</v>
      </c>
      <c r="AQ12" s="52" t="e">
        <f>AI7*AQ10*AL7</f>
        <v>#VALUE!</v>
      </c>
    </row>
    <row r="13" spans="1:43" x14ac:dyDescent="0.25">
      <c r="A13" s="17"/>
      <c r="B13" s="17"/>
      <c r="C13" s="18"/>
      <c r="D13"/>
      <c r="G13"/>
      <c r="H13"/>
      <c r="I13"/>
      <c r="J13" s="17"/>
      <c r="K13" s="17"/>
      <c r="L13" s="18"/>
      <c r="M13" s="17"/>
      <c r="N13" s="17"/>
      <c r="O13" s="18"/>
      <c r="P13" s="72">
        <v>7</v>
      </c>
      <c r="Q13" s="54" t="s">
        <v>53</v>
      </c>
      <c r="R13" s="43"/>
      <c r="S13" s="73">
        <v>1.4</v>
      </c>
      <c r="T13" s="60" t="s">
        <v>53</v>
      </c>
      <c r="U13"/>
      <c r="V13"/>
      <c r="AM13"/>
      <c r="AN13"/>
    </row>
    <row r="14" spans="1:43" x14ac:dyDescent="0.25">
      <c r="A14" s="17"/>
      <c r="B14" s="17"/>
      <c r="C14" s="18"/>
      <c r="D14"/>
      <c r="G14" s="17"/>
      <c r="H14" s="17"/>
      <c r="I14" s="18"/>
      <c r="J14" s="17"/>
      <c r="K14" s="17"/>
      <c r="L14" s="18"/>
      <c r="M14" s="17"/>
      <c r="N14" s="17"/>
      <c r="O14" s="18"/>
      <c r="P14" s="76">
        <v>8</v>
      </c>
      <c r="Q14" s="54" t="s">
        <v>57</v>
      </c>
      <c r="R14" s="68"/>
      <c r="S14" s="129" t="s">
        <v>128</v>
      </c>
      <c r="T14" s="129"/>
      <c r="U14"/>
      <c r="V14"/>
      <c r="AM14" s="39" t="s">
        <v>153</v>
      </c>
      <c r="AN14" s="15" t="e">
        <f>(AN7-(AN7-AN8)/4)</f>
        <v>#VALUE!</v>
      </c>
    </row>
    <row r="15" spans="1:43" x14ac:dyDescent="0.25">
      <c r="A15" s="17"/>
      <c r="B15" s="17"/>
      <c r="C15" s="18"/>
      <c r="D15"/>
      <c r="G15" s="17"/>
      <c r="H15" s="17"/>
      <c r="I15" s="18"/>
      <c r="J15" s="17"/>
      <c r="K15" s="17"/>
      <c r="L15" s="18"/>
      <c r="M15" s="17"/>
      <c r="N15" s="17"/>
      <c r="O15" s="18"/>
      <c r="P15" s="77">
        <v>9</v>
      </c>
      <c r="Q15" s="54" t="s">
        <v>60</v>
      </c>
      <c r="R15" s="68"/>
      <c r="S15" s="17"/>
      <c r="T15" s="17"/>
      <c r="U15"/>
      <c r="V15"/>
      <c r="AM15" s="39" t="s">
        <v>154</v>
      </c>
      <c r="AN15" s="15" t="e">
        <f>(AN7-2*(AN7-AN8)/4)</f>
        <v>#VALUE!</v>
      </c>
    </row>
    <row r="16" spans="1:43" x14ac:dyDescent="0.25">
      <c r="A16" s="17"/>
      <c r="B16" s="17"/>
      <c r="C16" s="18"/>
      <c r="D16"/>
      <c r="G16" s="17"/>
      <c r="H16" s="17"/>
      <c r="I16" s="18"/>
      <c r="J16" s="17"/>
      <c r="K16" s="17"/>
      <c r="L16" s="18"/>
      <c r="M16" s="17"/>
      <c r="N16" s="17"/>
      <c r="O16" s="18"/>
      <c r="P16" s="77">
        <v>10</v>
      </c>
      <c r="Q16" s="60" t="s">
        <v>63</v>
      </c>
      <c r="R16" s="68"/>
      <c r="S16" s="17"/>
      <c r="T16" s="17"/>
      <c r="U16"/>
      <c r="V16"/>
      <c r="AM16" s="39" t="s">
        <v>155</v>
      </c>
      <c r="AN16" s="15" t="e">
        <f>(AN7-3*(AN7-AN8)/4)</f>
        <v>#VALUE!</v>
      </c>
    </row>
    <row r="17" spans="1:22" ht="39" customHeight="1" x14ac:dyDescent="0.25">
      <c r="A17" s="2"/>
      <c r="B17" s="2"/>
      <c r="C17" s="2"/>
      <c r="D17" s="2"/>
      <c r="G17"/>
      <c r="M17" s="17"/>
      <c r="N17" s="17"/>
      <c r="O17" s="18"/>
      <c r="P17" s="7" t="s">
        <v>135</v>
      </c>
      <c r="Q17" s="7"/>
      <c r="R17" s="79"/>
      <c r="S17" s="99"/>
      <c r="T17" s="17"/>
      <c r="U17" s="17"/>
      <c r="V17" s="100"/>
    </row>
    <row r="18" spans="1:22" ht="21" x14ac:dyDescent="0.35">
      <c r="G18" s="101" t="str">
        <f>IF(N5="","",IF(N5&lt;&gt;1,IF(N5&lt;&gt;2,IF(N5&lt;&gt;3,"ERRO para f: escolha valor inteiro entre 1 e 3",""),""),""))</f>
        <v/>
      </c>
    </row>
    <row r="19" spans="1:22" ht="21" x14ac:dyDescent="0.35">
      <c r="G19" s="101" t="str">
        <f>IF(Q5="","",IF(Q5&lt;=0,"ERRO para ETo: escolha valor maior que 0",IF(Q5&gt;10,"ERRO para ETo: escolha valor igual ou menor que 10","")))</f>
        <v/>
      </c>
    </row>
  </sheetData>
  <sheetProtection password="8B93" sheet="1" objects="1" scenarios="1"/>
  <mergeCells count="11">
    <mergeCell ref="A12:D12"/>
    <mergeCell ref="A17:D17"/>
    <mergeCell ref="P17:Q17"/>
    <mergeCell ref="J1:V1"/>
    <mergeCell ref="V6:Y6"/>
    <mergeCell ref="AA6:AB6"/>
    <mergeCell ref="AC6:AD6"/>
    <mergeCell ref="A7:A11"/>
    <mergeCell ref="V10:Y10"/>
    <mergeCell ref="AA10:AB10"/>
    <mergeCell ref="AC10:AD10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showGridLines="0" zoomScaleNormal="100" workbookViewId="0">
      <selection activeCell="G17" sqref="G17"/>
    </sheetView>
  </sheetViews>
  <sheetFormatPr defaultRowHeight="15" x14ac:dyDescent="0.25"/>
  <cols>
    <col min="1" max="2" width="9" style="15"/>
    <col min="3" max="3" width="9.85546875" style="15"/>
    <col min="4" max="4" width="10.85546875" style="15"/>
    <col min="5" max="5" width="3.5703125" style="15"/>
    <col min="6" max="6" width="9.85546875" style="15"/>
    <col min="7" max="7" width="11.42578125" style="15"/>
    <col min="8" max="8" width="11" style="15"/>
    <col min="9" max="9" width="11.42578125" style="15"/>
    <col min="10" max="10" width="11" style="15"/>
    <col min="11" max="12" width="10.7109375" style="15"/>
    <col min="13" max="1025" width="9" style="15"/>
  </cols>
  <sheetData>
    <row r="1" spans="2:13" ht="36" customHeight="1" x14ac:dyDescent="0.25">
      <c r="B1"/>
      <c r="C1" s="14" t="s">
        <v>156</v>
      </c>
      <c r="D1" s="14"/>
      <c r="E1" s="14"/>
      <c r="F1" s="14"/>
      <c r="G1" s="14"/>
      <c r="H1" s="14"/>
      <c r="I1" s="14"/>
      <c r="J1" s="14"/>
      <c r="K1" s="14"/>
      <c r="L1" s="14"/>
      <c r="M1"/>
    </row>
    <row r="2" spans="2:13" ht="21" x14ac:dyDescent="0.35">
      <c r="B2"/>
      <c r="C2" s="19"/>
      <c r="D2" s="19"/>
      <c r="E2" s="19"/>
      <c r="F2" s="19"/>
      <c r="G2" s="19"/>
      <c r="H2" s="19"/>
      <c r="I2" s="19"/>
      <c r="J2" s="19"/>
      <c r="K2" s="19"/>
      <c r="L2" s="19"/>
      <c r="M2"/>
    </row>
    <row r="3" spans="2:13" ht="21" x14ac:dyDescent="0.35">
      <c r="B3"/>
      <c r="C3" s="16"/>
      <c r="D3" s="17"/>
      <c r="E3"/>
      <c r="F3" s="20" t="s">
        <v>157</v>
      </c>
      <c r="G3" s="17"/>
      <c r="H3"/>
      <c r="I3" s="130"/>
      <c r="J3"/>
      <c r="K3" s="22"/>
      <c r="L3" s="19"/>
      <c r="M3"/>
    </row>
    <row r="4" spans="2:13" x14ac:dyDescent="0.25">
      <c r="B4"/>
      <c r="C4"/>
      <c r="D4"/>
      <c r="E4"/>
      <c r="F4"/>
      <c r="G4"/>
      <c r="H4"/>
      <c r="I4"/>
      <c r="J4"/>
      <c r="K4"/>
      <c r="L4"/>
      <c r="M4"/>
    </row>
    <row r="5" spans="2:13" ht="60" x14ac:dyDescent="0.25">
      <c r="B5" s="131" t="s">
        <v>158</v>
      </c>
      <c r="C5" s="132" t="str">
        <f>IF('Fase 1'!$B$5="","",IF('Fase 1'!$B$5&lt;80,"ERRO",IF('Fase 1'!$B$5&gt;160,"ERRO",'Fase 1'!$B$5)))</f>
        <v/>
      </c>
      <c r="D5"/>
      <c r="E5"/>
      <c r="F5" s="131" t="s">
        <v>159</v>
      </c>
      <c r="G5" s="132" t="str">
        <f>IF(C5="","",IF('Fase 1'!$E$5=1,5,IF('Fase 1'!$E$5=2,10,IF('Fase 1'!$E$5=3,15,20))))</f>
        <v/>
      </c>
      <c r="H5"/>
      <c r="I5" s="131" t="s">
        <v>160</v>
      </c>
      <c r="J5" s="132" t="str">
        <f>IF(C5="","",IF('Fase 1'!$K$5=1,40,IF('Fase 1'!$K$5=2,50,60)))</f>
        <v/>
      </c>
      <c r="K5"/>
      <c r="L5" s="131" t="s">
        <v>161</v>
      </c>
      <c r="M5" s="132" t="str">
        <f>IF(C5="","",IF('Fase 1'!$H$5=1,0,IF('Fase 1'!$H$5=2,25,IF('Fase 1'!$H$5=3,50,IF('Fase 1'!$H$5=4,75,100)))))</f>
        <v/>
      </c>
    </row>
    <row r="6" spans="2:13" x14ac:dyDescent="0.25">
      <c r="C6"/>
      <c r="D6"/>
      <c r="E6"/>
      <c r="F6"/>
      <c r="G6"/>
      <c r="H6"/>
      <c r="I6"/>
      <c r="J6"/>
      <c r="K6"/>
    </row>
    <row r="7" spans="2:13" ht="31.5" x14ac:dyDescent="0.25">
      <c r="C7" s="133" t="s">
        <v>162</v>
      </c>
      <c r="D7" s="178" t="s">
        <v>163</v>
      </c>
      <c r="E7" s="178"/>
      <c r="F7" s="178"/>
      <c r="G7" s="134" t="s">
        <v>164</v>
      </c>
      <c r="H7" s="134" t="s">
        <v>165</v>
      </c>
      <c r="I7" s="135" t="s">
        <v>166</v>
      </c>
      <c r="J7" s="135" t="s">
        <v>167</v>
      </c>
      <c r="K7" s="133" t="s">
        <v>19</v>
      </c>
    </row>
    <row r="8" spans="2:13" ht="18.75" x14ac:dyDescent="0.25">
      <c r="C8" s="133" t="s">
        <v>168</v>
      </c>
      <c r="D8" s="179">
        <v>0</v>
      </c>
      <c r="E8" s="179"/>
      <c r="F8" s="179"/>
      <c r="G8" s="136" t="str">
        <f>'Fase 1'!$AB$6</f>
        <v/>
      </c>
      <c r="H8" s="133" t="s">
        <v>169</v>
      </c>
      <c r="I8" s="65" t="s">
        <v>169</v>
      </c>
      <c r="J8" s="65" t="s">
        <v>169</v>
      </c>
      <c r="K8" s="65" t="s">
        <v>169</v>
      </c>
    </row>
    <row r="9" spans="2:13" ht="18.75" x14ac:dyDescent="0.25">
      <c r="C9" s="133" t="s">
        <v>170</v>
      </c>
      <c r="D9" s="137">
        <v>1</v>
      </c>
      <c r="E9" s="138" t="s">
        <v>26</v>
      </c>
      <c r="F9" s="137" t="str">
        <f>'Fase 1'!Y7</f>
        <v/>
      </c>
      <c r="G9" s="139" t="str">
        <f>'Fase 1'!AB10</f>
        <v/>
      </c>
      <c r="H9" s="137" t="str">
        <f>'Fase 1'!AD10</f>
        <v/>
      </c>
      <c r="I9" s="140" t="str">
        <f>IF('Fase 1'!$N$5=1,40,IF('Fase 1'!$N$5=2,50,IF('Fase 1'!$N$5=3,60,"")))</f>
        <v/>
      </c>
      <c r="J9" s="140" t="str">
        <f>IF(C5="","",'Fase 1'!$Q$5)</f>
        <v/>
      </c>
      <c r="K9" s="140" t="str">
        <f>IF(C5="","",IF('Fase 1'!$T$5=1,0.5,IF('Fase 1'!$T$5=2,0.6,IF('Fase 1'!$T$5=3,0.7,IF('Fase 1'!$T$5=4,0.8,IF('Fase 1'!$T$5=5,0.9,IF('Fase 1'!$T$5=6,1,1.1)))))))</f>
        <v/>
      </c>
    </row>
    <row r="10" spans="2:13" ht="18.75" x14ac:dyDescent="0.25">
      <c r="C10" s="133" t="s">
        <v>171</v>
      </c>
      <c r="D10" s="137" t="str">
        <f>'Fase 1'!W8</f>
        <v/>
      </c>
      <c r="E10" s="138" t="s">
        <v>26</v>
      </c>
      <c r="F10" s="137" t="str">
        <f>'Fase 1'!Y8</f>
        <v/>
      </c>
      <c r="G10" s="139" t="str">
        <f>'Fase 1'!AB11</f>
        <v/>
      </c>
      <c r="H10" s="137" t="str">
        <f>'Fase 1'!AD11</f>
        <v/>
      </c>
      <c r="I10" s="140" t="str">
        <f>IF('Fase 1'!$N$5=1,40,IF('Fase 1'!$N$5=2,50,IF('Fase 1'!$N$5=3,60,"")))</f>
        <v/>
      </c>
      <c r="J10" s="140" t="str">
        <f>IF(C5="","",'Fase 1'!$Q$5)</f>
        <v/>
      </c>
      <c r="K10" s="140" t="str">
        <f>IF(C5="","",IF('Fase 1'!$T$5=1,0.5,IF('Fase 1'!$T$5=2,0.6,IF('Fase 1'!$T$5=3,0.7,IF('Fase 1'!$T$5=4,0.8,IF('Fase 1'!$T$5=5,0.9,IF('Fase 1'!$T$5=6,1,1.1)))))))</f>
        <v/>
      </c>
    </row>
    <row r="11" spans="2:13" ht="18.75" x14ac:dyDescent="0.25">
      <c r="C11" s="133" t="s">
        <v>172</v>
      </c>
      <c r="D11" s="137" t="str">
        <f>'Fase 1'!W9</f>
        <v/>
      </c>
      <c r="E11" s="138" t="s">
        <v>26</v>
      </c>
      <c r="F11" s="137" t="str">
        <f>'Fase 1'!Y9</f>
        <v/>
      </c>
      <c r="G11" s="139" t="str">
        <f>'Fase 1'!AB12</f>
        <v/>
      </c>
      <c r="H11" s="137" t="str">
        <f>'Fase 1'!AD12</f>
        <v/>
      </c>
      <c r="I11" s="140" t="str">
        <f>IF('Fase 1'!$N$5=1,40,IF('Fase 1'!$N$5=2,50,IF('Fase 1'!$N$5=3,60,"")))</f>
        <v/>
      </c>
      <c r="J11" s="140" t="str">
        <f>IF(C5="","",'Fase 1'!$Q$5)</f>
        <v/>
      </c>
      <c r="K11" s="140" t="str">
        <f>IF(C5="","",IF('Fase 1'!$T$5=1,0.5,IF('Fase 1'!$T$5=2,0.6,IF('Fase 1'!$T$5=3,0.7,IF('Fase 1'!$T$5=4,0.8,IF('Fase 1'!$T$5=5,0.9,IF('Fase 1'!$T$5=6,1,1.1)))))))</f>
        <v/>
      </c>
    </row>
    <row r="12" spans="2:13" ht="18.75" x14ac:dyDescent="0.25">
      <c r="C12" s="133" t="s">
        <v>173</v>
      </c>
      <c r="D12" s="137" t="str">
        <f>'Fase 2'!W7</f>
        <v/>
      </c>
      <c r="E12" s="138" t="s">
        <v>26</v>
      </c>
      <c r="F12" s="137" t="str">
        <f>'Fase 2'!Y7</f>
        <v/>
      </c>
      <c r="G12" s="139" t="str">
        <f>'Fase 2'!AB7</f>
        <v/>
      </c>
      <c r="H12" s="137" t="str">
        <f>'Fase 2'!AD7</f>
        <v/>
      </c>
      <c r="I12" s="140" t="str">
        <f>IF(C5="","",IF('Fase 2'!$N$5=1,40,IF('Fase 2'!$N$5=2,50,60)))</f>
        <v/>
      </c>
      <c r="J12" s="140" t="str">
        <f>IF(C5="","",'Fase 2'!$Q$5)</f>
        <v/>
      </c>
      <c r="K12" s="141" t="str">
        <f>IF(C5="","",'Fase 2'!AN14)</f>
        <v/>
      </c>
    </row>
    <row r="13" spans="2:13" ht="18.75" x14ac:dyDescent="0.25">
      <c r="C13" s="133" t="s">
        <v>174</v>
      </c>
      <c r="D13" s="137" t="str">
        <f>'Fase 2'!W8</f>
        <v/>
      </c>
      <c r="E13" s="138" t="s">
        <v>26</v>
      </c>
      <c r="F13" s="137" t="str">
        <f>'Fase 2'!Y8</f>
        <v/>
      </c>
      <c r="G13" s="139" t="str">
        <f>'Fase 2'!AB8</f>
        <v/>
      </c>
      <c r="H13" s="137" t="str">
        <f>'Fase 2'!AD8</f>
        <v/>
      </c>
      <c r="I13" s="140" t="str">
        <f>IF(C5="","",IF('Fase 2'!$N$5=1,40,IF('Fase 2'!$N$5=2,50,60)))</f>
        <v/>
      </c>
      <c r="J13" s="140" t="str">
        <f>IF(C5="","",'Fase 2'!$Q$5)</f>
        <v/>
      </c>
      <c r="K13" s="141" t="str">
        <f>IF(C5="","",'Fase 2'!AN15)</f>
        <v/>
      </c>
    </row>
    <row r="14" spans="2:13" ht="18.75" x14ac:dyDescent="0.25">
      <c r="C14" s="133" t="s">
        <v>175</v>
      </c>
      <c r="D14" s="137" t="str">
        <f>'Fase 2'!W9</f>
        <v/>
      </c>
      <c r="E14" s="138" t="s">
        <v>26</v>
      </c>
      <c r="F14" s="137" t="str">
        <f>'Fase 2'!Y9</f>
        <v/>
      </c>
      <c r="G14" s="139" t="str">
        <f>'Fase 2'!AB9</f>
        <v/>
      </c>
      <c r="H14" s="137" t="str">
        <f>'Fase 2'!AD9</f>
        <v/>
      </c>
      <c r="I14" s="140" t="str">
        <f>IF(C5="","",IF('Fase 2'!$N$5=1,40,IF('Fase 2'!$N$5=2,50,60)))</f>
        <v/>
      </c>
      <c r="J14" s="140" t="str">
        <f>IF(C5="","",'Fase 2'!$Q$5)</f>
        <v/>
      </c>
      <c r="K14" s="141" t="str">
        <f>IF(C5="","",'Fase 2'!AN16)</f>
        <v/>
      </c>
    </row>
    <row r="15" spans="2:13" ht="18.75" x14ac:dyDescent="0.25">
      <c r="C15" s="133">
        <v>3</v>
      </c>
      <c r="D15" s="137" t="str">
        <f>'Fase 3'!$V$7</f>
        <v/>
      </c>
      <c r="E15" s="138" t="s">
        <v>26</v>
      </c>
      <c r="F15" s="137" t="str">
        <f>'Fase 3'!$X$7</f>
        <v/>
      </c>
      <c r="G15" s="139" t="str">
        <f>'Fase 3'!$AA$7</f>
        <v/>
      </c>
      <c r="H15" s="137" t="str">
        <f>'Fase 3'!$AC$7</f>
        <v/>
      </c>
      <c r="I15" s="140" t="str">
        <f>IF(C5="","",IF('Fase 3'!$N$5=1,40,IF('Fase 3'!$N$5=2,50,60)))</f>
        <v/>
      </c>
      <c r="J15" s="140" t="str">
        <f>IF(C5="","",'Fase 3'!$Q$5)</f>
        <v/>
      </c>
      <c r="K15" s="140" t="str">
        <f>IF(C5="","",IF('Fase 2'!$T$5=1,1.1,IF('Fase 2'!$T$5=2,1.15,IF('Fase 2'!$T$5=3,1.2,IF('Fase 2'!$T$5=4,1.25,IF('Fase 2'!$T$5=5,1.3,IF('Fase 2'!$T$5=6,1.35,1.4)))))))</f>
        <v/>
      </c>
    </row>
    <row r="16" spans="2:13" ht="18.75" x14ac:dyDescent="0.25">
      <c r="C16" s="133" t="s">
        <v>176</v>
      </c>
      <c r="D16" s="137" t="str">
        <f>'Fase 4'!W7</f>
        <v/>
      </c>
      <c r="E16" s="138" t="s">
        <v>26</v>
      </c>
      <c r="F16" s="137" t="str">
        <f>'Fase 4'!Y7</f>
        <v/>
      </c>
      <c r="G16" s="139" t="str">
        <f>'Fase 4'!AB7</f>
        <v/>
      </c>
      <c r="H16" s="137" t="str">
        <f>'Fase 4'!AD7</f>
        <v/>
      </c>
      <c r="I16" s="140" t="str">
        <f>IF(C5="","",IF('Fase 4'!$N$5=1,40,IF('Fase 4'!$N$5=2,50,60)))</f>
        <v/>
      </c>
      <c r="J16" s="140" t="str">
        <f>IF(C5="","",'Fase 4'!$Q$5)</f>
        <v/>
      </c>
      <c r="K16" s="141" t="str">
        <f>IF(C5="","",'Fase 4'!$AN$14)</f>
        <v/>
      </c>
    </row>
    <row r="17" spans="3:11" ht="18.75" x14ac:dyDescent="0.25">
      <c r="C17" s="133" t="s">
        <v>177</v>
      </c>
      <c r="D17" s="137" t="str">
        <f>'Fase 4'!W8</f>
        <v/>
      </c>
      <c r="E17" s="138" t="s">
        <v>26</v>
      </c>
      <c r="F17" s="137" t="str">
        <f>'Fase 4'!Y8</f>
        <v/>
      </c>
      <c r="G17" s="139" t="str">
        <f>'Fase 4'!AB8</f>
        <v/>
      </c>
      <c r="H17" s="137" t="str">
        <f>'Fase 4'!AD8</f>
        <v/>
      </c>
      <c r="I17" s="140" t="str">
        <f>IF(C5="","",IF('Fase 4'!$N$5=1,40,IF('Fase 4'!$N$5=2,50,60)))</f>
        <v/>
      </c>
      <c r="J17" s="140" t="str">
        <f>IF(C5="","",'Fase 4'!$Q$5)</f>
        <v/>
      </c>
      <c r="K17" s="141" t="str">
        <f>IF(C5="","",'Fase 4'!$AN$15)</f>
        <v/>
      </c>
    </row>
    <row r="18" spans="3:11" ht="18.75" x14ac:dyDescent="0.25">
      <c r="C18" s="133" t="s">
        <v>178</v>
      </c>
      <c r="D18" s="137" t="str">
        <f>'Fase 4'!W9</f>
        <v/>
      </c>
      <c r="E18" s="138" t="s">
        <v>26</v>
      </c>
      <c r="F18" s="137" t="str">
        <f>'Fase 4'!Y9</f>
        <v/>
      </c>
      <c r="G18" s="139" t="str">
        <f>'Fase 4'!AB9</f>
        <v/>
      </c>
      <c r="H18" s="137" t="str">
        <f>'Fase 4'!AD9</f>
        <v/>
      </c>
      <c r="I18" s="140" t="str">
        <f>IF(C5="","",IF('Fase 4'!$N$5=1,40,IF('Fase 4'!$N$5=2,50,60)))</f>
        <v/>
      </c>
      <c r="J18" s="140" t="str">
        <f>IF(C5="","",'Fase 4'!$Q$5)</f>
        <v/>
      </c>
      <c r="K18" s="141" t="str">
        <f>IF(C5="","",'Fase 4'!$AN$16)</f>
        <v/>
      </c>
    </row>
    <row r="19" spans="3:11" x14ac:dyDescent="0.25">
      <c r="C19" s="142" t="s">
        <v>38</v>
      </c>
      <c r="D19" s="142"/>
    </row>
    <row r="20" spans="3:11" ht="11.25" customHeight="1" x14ac:dyDescent="0.25">
      <c r="C20" s="143" t="s">
        <v>54</v>
      </c>
    </row>
    <row r="21" spans="3:11" ht="14.25" customHeight="1" x14ac:dyDescent="0.25">
      <c r="C21" s="143" t="s">
        <v>55</v>
      </c>
    </row>
  </sheetData>
  <sheetProtection password="8B93" sheet="1" objects="1" scenarios="1"/>
  <mergeCells count="3">
    <mergeCell ref="C1:L1"/>
    <mergeCell ref="D7:F7"/>
    <mergeCell ref="D8:F8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0"/>
  <sheetViews>
    <sheetView showGridLines="0" topLeftCell="B1" zoomScaleNormal="100" workbookViewId="0">
      <selection activeCell="G5" sqref="G5"/>
    </sheetView>
  </sheetViews>
  <sheetFormatPr defaultRowHeight="15" x14ac:dyDescent="0.25"/>
  <cols>
    <col min="1" max="1" width="9" style="15"/>
    <col min="2" max="2" width="9" style="17"/>
    <col min="3" max="3" width="13.42578125" style="15"/>
    <col min="4" max="4" width="9.7109375" style="17"/>
    <col min="5" max="5" width="10.5703125" style="17"/>
    <col min="6" max="6" width="11" style="17"/>
    <col min="7" max="7" width="12.7109375" style="15"/>
    <col min="8" max="8" width="6.85546875" style="15"/>
    <col min="9" max="9" width="34" style="17"/>
    <col min="10" max="11" width="9" style="17"/>
    <col min="12" max="12" width="0" style="17" hidden="1"/>
    <col min="13" max="13" width="0" style="144" hidden="1"/>
    <col min="14" max="18" width="0" style="145" hidden="1"/>
    <col min="19" max="19" width="0" style="144" hidden="1"/>
    <col min="20" max="23" width="0" style="145" hidden="1"/>
    <col min="24" max="26" width="0" style="17" hidden="1"/>
    <col min="27" max="41" width="0" style="15" hidden="1"/>
    <col min="42" max="1025" width="9" style="15"/>
  </cols>
  <sheetData>
    <row r="1" spans="1:40" ht="38.25" customHeight="1" x14ac:dyDescent="0.35">
      <c r="A1" s="14" t="s">
        <v>179</v>
      </c>
      <c r="B1" s="14"/>
      <c r="C1" s="14"/>
      <c r="D1" s="14"/>
      <c r="E1" s="14"/>
      <c r="F1" s="14"/>
      <c r="G1" s="14"/>
      <c r="H1" s="14"/>
      <c r="I1" s="14"/>
      <c r="J1" s="19"/>
      <c r="K1" s="19"/>
      <c r="L1" s="19"/>
      <c r="M1" s="19"/>
      <c r="N1" s="19"/>
      <c r="O1" s="19"/>
      <c r="P1"/>
      <c r="Q1"/>
      <c r="R1"/>
      <c r="S1"/>
      <c r="T1"/>
      <c r="U1"/>
      <c r="V1"/>
      <c r="X1"/>
      <c r="Y1"/>
      <c r="Z1"/>
      <c r="AA1"/>
      <c r="AB1"/>
      <c r="AC1"/>
      <c r="AD1"/>
      <c r="AE1"/>
      <c r="AF1"/>
      <c r="AH1"/>
      <c r="AI1"/>
      <c r="AJ1"/>
      <c r="AK1"/>
      <c r="AL1"/>
      <c r="AM1"/>
      <c r="AN1"/>
    </row>
    <row r="2" spans="1:40" ht="2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/>
      <c r="Q2"/>
      <c r="R2"/>
      <c r="S2"/>
      <c r="T2"/>
      <c r="U2"/>
      <c r="V2"/>
      <c r="X2"/>
      <c r="Y2"/>
      <c r="Z2"/>
      <c r="AA2"/>
      <c r="AB2"/>
      <c r="AC2"/>
      <c r="AD2"/>
      <c r="AE2"/>
      <c r="AF2"/>
      <c r="AH2"/>
      <c r="AI2"/>
      <c r="AJ2"/>
      <c r="AK2"/>
      <c r="AL2"/>
      <c r="AM2"/>
      <c r="AN2"/>
    </row>
    <row r="3" spans="1:40" s="15" customFormat="1" ht="21" x14ac:dyDescent="0.35">
      <c r="A3" s="180" t="s">
        <v>180</v>
      </c>
      <c r="B3" s="180"/>
      <c r="C3" s="180"/>
      <c r="D3" s="180"/>
      <c r="E3" s="180"/>
      <c r="F3" s="180"/>
      <c r="G3" s="180"/>
      <c r="H3" s="180"/>
      <c r="I3" s="180"/>
      <c r="L3"/>
      <c r="M3" s="19"/>
      <c r="N3" s="19"/>
      <c r="O3" s="19"/>
      <c r="P3"/>
      <c r="Q3"/>
      <c r="R3"/>
      <c r="S3"/>
      <c r="T3"/>
      <c r="U3"/>
      <c r="V3"/>
      <c r="W3" s="145"/>
      <c r="X3"/>
      <c r="Y3"/>
      <c r="Z3"/>
      <c r="AA3"/>
      <c r="AB3"/>
      <c r="AC3"/>
      <c r="AD3"/>
      <c r="AE3"/>
      <c r="AF3"/>
      <c r="AH3"/>
      <c r="AI3"/>
      <c r="AJ3"/>
      <c r="AK3"/>
      <c r="AL3"/>
      <c r="AM3"/>
      <c r="AN3"/>
    </row>
    <row r="4" spans="1:40" x14ac:dyDescent="0.25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X4"/>
      <c r="Y4"/>
      <c r="Z4"/>
      <c r="AA4"/>
      <c r="AB4"/>
      <c r="AC4"/>
      <c r="AD4"/>
      <c r="AE4"/>
      <c r="AF4"/>
      <c r="AH4"/>
      <c r="AI4"/>
      <c r="AJ4"/>
      <c r="AK4"/>
      <c r="AL4"/>
      <c r="AM4"/>
      <c r="AN4"/>
    </row>
    <row r="5" spans="1:40" ht="30.75" customHeight="1" x14ac:dyDescent="0.25">
      <c r="B5"/>
      <c r="C5"/>
      <c r="D5"/>
      <c r="E5" s="181" t="s">
        <v>181</v>
      </c>
      <c r="F5" s="181"/>
      <c r="G5" s="146"/>
      <c r="H5" s="147"/>
      <c r="I5" s="148"/>
      <c r="J5" s="148"/>
      <c r="K5" s="148"/>
      <c r="L5" s="148"/>
      <c r="M5" s="149" t="s">
        <v>182</v>
      </c>
      <c r="N5"/>
      <c r="O5"/>
      <c r="P5"/>
      <c r="Q5"/>
      <c r="R5"/>
      <c r="S5"/>
      <c r="T5"/>
      <c r="U5"/>
      <c r="V5"/>
      <c r="X5" s="150" t="s">
        <v>183</v>
      </c>
      <c r="Y5" s="150" t="s">
        <v>184</v>
      </c>
      <c r="Z5" s="150" t="s">
        <v>185</v>
      </c>
      <c r="AA5"/>
      <c r="AB5"/>
      <c r="AC5"/>
      <c r="AD5"/>
      <c r="AE5" s="15" t="s">
        <v>186</v>
      </c>
      <c r="AF5" s="15" t="s">
        <v>187</v>
      </c>
      <c r="AH5" s="151" t="s">
        <v>188</v>
      </c>
      <c r="AI5" s="151" t="s">
        <v>189</v>
      </c>
      <c r="AJ5" s="151" t="s">
        <v>190</v>
      </c>
      <c r="AK5" s="151" t="s">
        <v>191</v>
      </c>
      <c r="AL5" s="151" t="s">
        <v>192</v>
      </c>
      <c r="AM5" s="151" t="s">
        <v>193</v>
      </c>
      <c r="AN5" s="151" t="s">
        <v>194</v>
      </c>
    </row>
    <row r="6" spans="1:40" ht="30.75" customHeight="1" x14ac:dyDescent="0.25">
      <c r="B6"/>
      <c r="C6"/>
      <c r="D6"/>
      <c r="E6" s="86"/>
      <c r="F6" s="86"/>
      <c r="G6" s="147"/>
      <c r="H6" s="147"/>
      <c r="I6" s="148"/>
      <c r="J6" s="148"/>
      <c r="K6" s="148"/>
      <c r="L6" s="148"/>
      <c r="M6" s="149"/>
      <c r="N6"/>
      <c r="O6"/>
      <c r="P6"/>
      <c r="Q6"/>
      <c r="R6"/>
      <c r="S6"/>
      <c r="T6"/>
      <c r="U6"/>
      <c r="V6"/>
      <c r="X6"/>
      <c r="Y6"/>
      <c r="Z6"/>
      <c r="AA6"/>
      <c r="AB6"/>
      <c r="AC6"/>
      <c r="AD6"/>
      <c r="AE6"/>
      <c r="AF6"/>
      <c r="AH6" s="151"/>
      <c r="AI6" s="151"/>
      <c r="AJ6" s="151"/>
      <c r="AK6" s="151"/>
      <c r="AL6" s="151"/>
      <c r="AM6" s="151"/>
      <c r="AN6" s="151"/>
    </row>
    <row r="7" spans="1:40" x14ac:dyDescent="0.25">
      <c r="B7"/>
      <c r="C7"/>
      <c r="D7"/>
      <c r="E7" s="182" t="s">
        <v>195</v>
      </c>
      <c r="F7" s="182"/>
      <c r="G7" s="182"/>
      <c r="H7" s="182"/>
      <c r="I7" s="182"/>
      <c r="J7" s="152"/>
      <c r="M7" s="153" t="s">
        <v>170</v>
      </c>
      <c r="N7" s="154" t="s">
        <v>171</v>
      </c>
      <c r="O7" s="154" t="s">
        <v>172</v>
      </c>
      <c r="P7" s="154" t="s">
        <v>173</v>
      </c>
      <c r="Q7" s="154" t="s">
        <v>174</v>
      </c>
      <c r="R7" s="154" t="s">
        <v>175</v>
      </c>
      <c r="S7" s="155">
        <v>3</v>
      </c>
      <c r="T7" s="154" t="s">
        <v>176</v>
      </c>
      <c r="U7" s="154" t="s">
        <v>177</v>
      </c>
      <c r="V7" s="154" t="s">
        <v>178</v>
      </c>
      <c r="X7"/>
      <c r="Y7"/>
      <c r="Z7"/>
      <c r="AA7"/>
      <c r="AB7"/>
      <c r="AC7"/>
      <c r="AD7"/>
      <c r="AE7"/>
      <c r="AF7"/>
      <c r="AH7"/>
      <c r="AI7"/>
      <c r="AJ7"/>
      <c r="AK7"/>
      <c r="AL7"/>
      <c r="AM7"/>
      <c r="AN7"/>
    </row>
    <row r="8" spans="1:40" ht="56.25" x14ac:dyDescent="0.25">
      <c r="B8" s="65" t="s">
        <v>196</v>
      </c>
      <c r="C8" s="65" t="s">
        <v>197</v>
      </c>
      <c r="D8" s="65" t="s">
        <v>198</v>
      </c>
      <c r="E8" s="37" t="s">
        <v>199</v>
      </c>
      <c r="F8" s="156" t="s">
        <v>200</v>
      </c>
      <c r="G8" s="83" t="s">
        <v>201</v>
      </c>
      <c r="H8" s="83" t="s">
        <v>202</v>
      </c>
      <c r="I8" s="50" t="s">
        <v>203</v>
      </c>
      <c r="M8"/>
      <c r="N8"/>
      <c r="O8"/>
      <c r="P8"/>
      <c r="Q8"/>
      <c r="R8"/>
      <c r="S8"/>
      <c r="T8"/>
      <c r="U8"/>
      <c r="V8"/>
      <c r="X8"/>
      <c r="Y8"/>
      <c r="Z8"/>
      <c r="AA8"/>
      <c r="AB8"/>
      <c r="AC8"/>
      <c r="AD8"/>
      <c r="AE8"/>
      <c r="AF8"/>
      <c r="AH8" s="15">
        <v>0</v>
      </c>
      <c r="AI8"/>
      <c r="AJ8"/>
      <c r="AK8"/>
      <c r="AL8" s="15">
        <v>0</v>
      </c>
      <c r="AM8"/>
      <c r="AN8"/>
    </row>
    <row r="9" spans="1:40" x14ac:dyDescent="0.25">
      <c r="B9" s="157" t="str">
        <f>IF($G$5="","",0)</f>
        <v/>
      </c>
      <c r="C9" s="158" t="str">
        <f>IF(G5="","",G5)</f>
        <v/>
      </c>
      <c r="D9" s="159" t="str">
        <f>IF('Fase 1'!$B$5="","",IF($G$5="","",IF('Fase 1'!$AP$7&gt;F9,"SIM",IF(AH9=0,IF(Resumo!$G$8&gt;0,"SIM",""),""))))</f>
        <v/>
      </c>
      <c r="E9" s="160" t="str">
        <f>IF(D9="SIM",IF(Resumo!$G$8-F9&gt;0,Resumo!$G$8-F9,0),"")</f>
        <v/>
      </c>
      <c r="F9" s="161"/>
      <c r="G9" s="162" t="str">
        <f>IF('Fase 1'!$B$5="","",IF($G$5="","",IF(AJ9="","",IF(100-(AK9-AL9)/AJ9*100&lt;10,"&lt; 10",100-(AK9-AL9)/AJ9*100))))</f>
        <v/>
      </c>
      <c r="H9" s="163" t="s">
        <v>204</v>
      </c>
      <c r="I9" s="164"/>
      <c r="M9"/>
      <c r="N9"/>
      <c r="O9"/>
      <c r="P9"/>
      <c r="Q9"/>
      <c r="R9"/>
      <c r="S9"/>
      <c r="T9"/>
      <c r="U9"/>
      <c r="V9"/>
      <c r="X9"/>
      <c r="Y9"/>
      <c r="Z9"/>
      <c r="AA9"/>
      <c r="AB9"/>
      <c r="AC9"/>
      <c r="AD9"/>
      <c r="AE9" s="15">
        <v>1</v>
      </c>
      <c r="AF9"/>
      <c r="AH9" s="15">
        <v>1</v>
      </c>
      <c r="AI9" s="15">
        <f>F9</f>
        <v>0</v>
      </c>
      <c r="AJ9" s="15" t="e">
        <f>IF(AE9=1,'Fase 1'!$AI$7*'Fase 1'!$AQ$10,IF(AE9=2,'Fase 1'!$AI$7*'Fase 1'!$AQ$11,IF(AE9=3,'Fase 1'!$AI$7*'Fase 1'!$AQ$12,IF(AE9=4,'Fase 1'!$AI$7*'Fase 2'!$AQ$10,IF(AE9=5,'Fase 1'!$AI$7*'Fase 2'!$AQ$11,IF(AE9=6,'Fase 1'!$AI$7*'Fase 2'!$AQ$12,IF(AE9&gt;=7,'Fase 1'!$AI$7*'Fase 1'!$AJ$7,"")))))))</f>
        <v>#VALUE!</v>
      </c>
      <c r="AK9" s="15" t="e">
        <f>IF(AE9=1,'Fase 1'!$AQ$14,IF(AE9=2,'Fase 1'!$AQ$15,IF(AE9=3,'Fase 1'!$AQ$16,IF(AE9=4,'Fase 2'!$AQ$14,IF(AE9=5,'Fase 2'!$AQ$15,IF(AE9=6,'Fase 2'!$AQ$16,IF(AE9=7,'Fase 3'!$AQ$11,IF(AE9=8,'Fase 4'!$AQ$12,IF(AE9=9,'Fase 4'!$AQ$12,IF(AE9=10,'Fase 4'!$AQ$12,""))))))))))</f>
        <v>#VALUE!</v>
      </c>
      <c r="AL9" s="15" t="e">
        <f>'Fase 1'!$AI$7*(1-'Fase 1'!$AK$7)*'Fase 1'!$AL$7*'Fase 1'!$AQ$10</f>
        <v>#VALUE!</v>
      </c>
      <c r="AM9" s="15" t="e">
        <f>IF(F9&gt;=AK9,AK9,AK9-F9)</f>
        <v>#VALUE!</v>
      </c>
      <c r="AN9" s="15" t="e">
        <f>IF(AE9=0,"",IF(AE9&lt;=3,'Fase 1'!$AM$7*'Fase 1'!$AN$7,IF(AE9=4,'Fase 2'!$AM$7*'Fase 2'!$AN$14,IF(AE9=5,'Fase 2'!$AM$7*'Fase 2'!$AN$15,IF(AE9=6,'Fase 2'!$AM$7*'Fase 2'!$AN$16,IF(AE9=7,'Fase 3'!$AM$7*'Fase 3'!$AN$7,IF(AE9=8,'Fase 4'!$AM$7*'Fase 4'!$AN$14,IF(AE9=8,'Fase 4'!$AM$7*'Fase 4'!$AN$14,IF(AE9=9,'Fase 4'!$AM$7*'Fase 4'!$AN$15,IF(AE9=10,'Fase 4'!$AM$7*'Fase 4'!$AN$16,""))))))))))</f>
        <v>#VALUE!</v>
      </c>
    </row>
    <row r="10" spans="1:40" x14ac:dyDescent="0.25">
      <c r="B10" s="157" t="str">
        <f>IF(B9="","",IF(B9&lt;'Fase 1'!$B$5,B9+1,""))</f>
        <v/>
      </c>
      <c r="C10" s="158" t="str">
        <f t="shared" ref="C10:C41" si="0">IF(C9="","",IF(B10="","",C9+1))</f>
        <v/>
      </c>
      <c r="D10" s="159" t="str">
        <f t="shared" ref="D10:D41" si="1">IF($G$5="","",IF(B10=Y10,IF(OR(H10="x",H10="X"),"",IF(AF10&gt;AI10,"SIM","")),""))</f>
        <v/>
      </c>
      <c r="E10" s="160" t="str">
        <f t="shared" ref="E10:E41" si="2">IF(D10="SIM",IF(AI10&gt;=AF10,"",AF10-AI10),"")</f>
        <v/>
      </c>
      <c r="F10" s="165"/>
      <c r="G10" s="162" t="str">
        <f>IF('Fase 1'!$B$5="","",IF($G$5="","",IF(AJ10="","",IF(100-(AK10-AL10)/AJ10*100&lt;10,"&lt; 10",100-(AK10-AL10)/AJ10*100))))</f>
        <v/>
      </c>
      <c r="H10" s="166"/>
      <c r="I10" s="167"/>
      <c r="M10" s="153" t="str">
        <f>IF($AE10=1,IF($B10&lt;=M9,M9,Resumo!$H$9+M9),"")</f>
        <v/>
      </c>
      <c r="N10" s="153" t="str">
        <f>IF($AE10=2,IF($B10&lt;=N9,N9,Resumo!$H$10+N9),IF($AE11-$AE10=0,"",M10))</f>
        <v/>
      </c>
      <c r="O10" s="153" t="str">
        <f>IF($AE10=3,IF($B10&lt;=O9,O9,Resumo!$H$11+O9),IF($AE11-$AE10=0,"",N10))</f>
        <v/>
      </c>
      <c r="P10" s="153" t="str">
        <f>IF($AE10=4,IF($B10&lt;=P9,P9,Resumo!$H$12+P9),IF($AE11-$AE10=0,"",O10))</f>
        <v/>
      </c>
      <c r="Q10" s="153" t="str">
        <f>IF($AE10=5,IF($B10&lt;=Q9,Q9,Resumo!$H$13+Q9),IF($AE11-$AE10=0,"",P10))</f>
        <v/>
      </c>
      <c r="R10" s="153" t="str">
        <f>IF($AE10=6,IF($B10&lt;=R9,R9,Resumo!$H$14+R9),IF($AE11-$AE10=0,"",Q10))</f>
        <v/>
      </c>
      <c r="S10" s="153" t="str">
        <f>IF($AE10=7,IF($B10&lt;=S9,S9,Resumo!$H$15+S9),IF($AE11-$AE10=0,"",R10))</f>
        <v/>
      </c>
      <c r="T10" s="153" t="str">
        <f>IF($AE10=8,IF($B10&lt;=T9,T9,Resumo!$H$16+T9),IF($AE11-$AE10=0,"",S10))</f>
        <v/>
      </c>
      <c r="U10" s="153" t="str">
        <f>IF($AE10=9,IF($B10&lt;=U9,U9,Resumo!$H$17+U9),IF($AE11-$AE10=0,"",T10))</f>
        <v/>
      </c>
      <c r="V10" s="153" t="str">
        <f>IF($AE10=10,IF($B10&lt;=V9,V9,Resumo!$H$18+V9),IF($AE11-$AE10=0,"",U10))</f>
        <v/>
      </c>
      <c r="X10" s="150">
        <f t="shared" ref="X10:X41" si="3">SUM(M10:V10)</f>
        <v>0</v>
      </c>
      <c r="Y10" s="150">
        <f t="shared" ref="Y10:Y41" si="4">IF(X10&gt;X11,V10,X10)</f>
        <v>0</v>
      </c>
      <c r="Z10" s="150">
        <f>IF(B10&lt;=Resumo!$F$9,1,IF(B10&lt;=Resumo!$F$10,2,""))</f>
        <v>1</v>
      </c>
      <c r="AA10" s="150">
        <f>IF(B10&lt;=Resumo!$F$11,IF(B10&gt;=Resumo!$D$11,3,""),IF(B10&lt;=Resumo!$F$12,IF(B10&gt;=Resumo!$D$12,4,""),""))</f>
        <v>3</v>
      </c>
      <c r="AB10" s="150">
        <f>IF(B10&lt;=Resumo!$F$13,IF(B10&gt;=Resumo!$D$13,5,""),IF(B10&lt;=Resumo!$F$14,IF(B10&gt;=Resumo!$D$14,6,""),""))</f>
        <v>5</v>
      </c>
      <c r="AC10" s="150">
        <f>IF(B10&lt;=Resumo!$F$15,IF(B10&gt;=Resumo!$D$15,7,""),IF(B10&lt;=Resumo!$F$16,IF(B10&gt;=Resumo!$D$16,8,""),""))</f>
        <v>7</v>
      </c>
      <c r="AD10" s="150" t="str">
        <f>IF(B10&lt;=Resumo!$F$17,IF(B10&gt;=Resumo!$D$17,"4B",""),IF(B10&lt;=Resumo!$F$18,IF(B10&gt;=Resumo!$D$18,"4C",""),""))</f>
        <v>4B</v>
      </c>
      <c r="AE10" s="15">
        <f t="shared" ref="AE10:AE41" si="5">SUM(Z10:AD10)</f>
        <v>16</v>
      </c>
      <c r="AF10" s="15" t="str">
        <f>IF(AE10=1,Resumo!$G$9,IF(AE10=2,Resumo!$G$10,IF(AE10=3,Resumo!$G$11,IF(AE10=4,Resumo!$G$12,IF(AE10=5,Resumo!$G$13,IF(AE10=6,Resumo!$G$14,IF(AE10=7,Resumo!$G$15,IF(AE10=8,Resumo!$G$16,IF(AE10=9,Resumo!$G$17,IF(AE10=10,Resumo!$G$18,""))))))))))</f>
        <v/>
      </c>
      <c r="AH10" s="15" t="str">
        <f t="shared" ref="AH10:AH41" si="6">IF(B10=Y10,1,"")</f>
        <v/>
      </c>
      <c r="AI10" s="15">
        <f t="shared" ref="AI10:AI41" si="7">IF(AH9=1,F10,AI9+F10)</f>
        <v>0</v>
      </c>
      <c r="AJ10" s="15" t="e">
        <f>IF(AE10=1,'Fase 1'!$AI$7*'Fase 1'!$AQ$10,IF(AE10=2,'Fase 1'!$AI$7*'Fase 1'!$AQ$11,IF(AE10=3,'Fase 1'!$AI$7*'Fase 1'!$AQ$12,IF(AE10=4,'Fase 1'!$AI$7*'Fase 2'!$AQ$10,IF(AE10=5,'Fase 1'!$AI$7*'Fase 2'!$AQ$11,IF(AE10=6,'Fase 1'!$AI$7*'Fase 2'!$AQ$12,IF(AE10&gt;=7,'Fase 1'!$AI$7*'Fase 1'!$AJ$7,"")))))))</f>
        <v>#VALUE!</v>
      </c>
      <c r="AK10" s="15" t="str">
        <f>IF(AE10=1,'Fase 1'!$AQ$14,IF(AE10=2,'Fase 1'!$AQ$15,IF(AE10=3,'Fase 1'!$AQ$16,IF(AE10=4,'Fase 2'!$AQ$14,IF(AE10=5,'Fase 2'!$AQ$15,IF(AE10=6,'Fase 2'!$AQ$16,IF(AE10=7,'Fase 3'!$AQ$11,IF(AE10=8,'Fase 4'!$AQ$12,IF(AE10=9,'Fase 4'!$AQ$12,IF(AE10=10,'Fase 4'!$AQ$12,""))))))))))</f>
        <v/>
      </c>
      <c r="AL10" s="15" t="str">
        <f t="shared" ref="AL10:AL41" si="8">IF(AN10="","",AM9-AN10)</f>
        <v/>
      </c>
      <c r="AM10" s="15" t="str">
        <f t="shared" ref="AM10:AM41" si="9">IF(D10="",IF(F10="",AL10,IF(F10&gt;=AK10-AL10,AK10,AL10+F10)),IF(F10="",AK10,IF(F10&gt;=AK10-AL10,AK10,AK10)))</f>
        <v/>
      </c>
      <c r="AN10" s="15" t="str">
        <f>IF(AE10=0,"",IF(AE10&lt;=3,'Fase 1'!$AM$7*'Fase 1'!$AN$7,IF(AE10=4,'Fase 2'!$AM$7*'Fase 2'!$AN$14,IF(AE10=5,'Fase 2'!$AM$7*'Fase 2'!$AN$15,IF(AE10=6,'Fase 2'!$AM$7*'Fase 2'!$AN$16,IF(AE10=7,'Fase 3'!$AM$7*'Fase 3'!$AN$7,IF(AE10=8,'Fase 4'!$AM$7*'Fase 4'!$AN$14,IF(AE10=8,'Fase 4'!$AM$7*'Fase 4'!$AN$14,IF(AE10=9,'Fase 4'!$AM$7*'Fase 4'!$AN$15,IF(AE10=10,'Fase 4'!$AM$7*'Fase 4'!$AN$16,""))))))))))</f>
        <v/>
      </c>
    </row>
    <row r="11" spans="1:40" x14ac:dyDescent="0.25">
      <c r="B11" s="157" t="str">
        <f>IF(B10="","",IF(B10&lt;'Fase 1'!$B$5,B10+1,""))</f>
        <v/>
      </c>
      <c r="C11" s="158" t="str">
        <f t="shared" si="0"/>
        <v/>
      </c>
      <c r="D11" s="159" t="str">
        <f t="shared" si="1"/>
        <v/>
      </c>
      <c r="E11" s="160" t="str">
        <f t="shared" si="2"/>
        <v/>
      </c>
      <c r="F11" s="165"/>
      <c r="G11" s="162" t="str">
        <f>IF('Fase 1'!$B$5="","",IF($G$5="","",IF(AJ11="","",IF(100-(AK11-AL11)/AJ11*100&lt;10,"&lt; 10",100-(AK11-AL11)/AJ11*100))))</f>
        <v/>
      </c>
      <c r="H11" s="168"/>
      <c r="I11" s="167"/>
      <c r="M11" s="153" t="str">
        <f>IF($AE11=1,IF($B11&lt;=M10,M10,Resumo!$H$9+M10),"")</f>
        <v/>
      </c>
      <c r="N11" s="153" t="str">
        <f>IF($AE11=2,IF($B11&lt;=N10,N10,Resumo!$H$10+N10),IF($AE12-$AE11=0,"",M11))</f>
        <v/>
      </c>
      <c r="O11" s="153" t="str">
        <f>IF($AE11=3,IF($B11&lt;=O10,O10,Resumo!$H$11+O10),IF($AE12-$AE11=0,"",N11))</f>
        <v/>
      </c>
      <c r="P11" s="153" t="str">
        <f>IF($AE11=4,IF($B11&lt;=P10,P10,Resumo!$H$12+P10),IF($AE12-$AE11=0,"",O11))</f>
        <v/>
      </c>
      <c r="Q11" s="153" t="str">
        <f>IF($AE11=5,IF($B11&lt;=Q10,Q10,Resumo!$H$13+Q10),IF($AE12-$AE11=0,"",P11))</f>
        <v/>
      </c>
      <c r="R11" s="153" t="str">
        <f>IF($AE11=6,IF($B11&lt;=R10,R10,Resumo!$H$14+R10),IF($AE12-$AE11=0,"",Q11))</f>
        <v/>
      </c>
      <c r="S11" s="153" t="str">
        <f>IF($AE11=7,IF($B11&lt;=S10,S10,Resumo!$H$15+S10),IF($AE12-$AE11=0,"",R11))</f>
        <v/>
      </c>
      <c r="T11" s="153" t="str">
        <f>IF($AE11=8,IF($B11&lt;=T10,T10,Resumo!$H$16+T10),IF($AE12-$AE11=0,"",S11))</f>
        <v/>
      </c>
      <c r="U11" s="153" t="str">
        <f>IF($AE11=9,IF($B11&lt;=U10,U10,Resumo!$H$17+U10),IF($AE12-$AE11=0,"",T11))</f>
        <v/>
      </c>
      <c r="V11" s="153" t="str">
        <f>IF($AE11=10,IF($B11&lt;=V10,V10,Resumo!$H$18+V10),IF($AE12-$AE11=0,"",U11))</f>
        <v/>
      </c>
      <c r="X11" s="150">
        <f t="shared" si="3"/>
        <v>0</v>
      </c>
      <c r="Y11" s="150">
        <f t="shared" si="4"/>
        <v>0</v>
      </c>
      <c r="Z11" s="150">
        <f>IF(B11&lt;=Resumo!$F$9,1,IF(B11&lt;=Resumo!$F$10,2,""))</f>
        <v>1</v>
      </c>
      <c r="AA11" s="150">
        <f>IF(B11&lt;=Resumo!$F$11,IF(B11&gt;=Resumo!$D$11,3,""),IF(B11&lt;=Resumo!$F$12,IF(B11&gt;=Resumo!$D$12,4,""),""))</f>
        <v>3</v>
      </c>
      <c r="AB11" s="150">
        <f>IF(B11&lt;=Resumo!$F$13,IF(B11&gt;=Resumo!$D$13,5,""),IF(B11&lt;=Resumo!$F$14,IF(B11&gt;=Resumo!$D$14,6,""),""))</f>
        <v>5</v>
      </c>
      <c r="AC11" s="150">
        <f>IF(B11&lt;=Resumo!$F$15,IF(B11&gt;=Resumo!$D$15,7,""),IF(B11&lt;=Resumo!$F$16,IF(B11&gt;=Resumo!$D$16,8,""),""))</f>
        <v>7</v>
      </c>
      <c r="AD11" s="150">
        <f>IF(B11&lt;=Resumo!$F$17,IF(B11&gt;=Resumo!$D$17,9,""),IF(B11&lt;=Resumo!$F$18,IF(B11&gt;=Resumo!$D$18,10,""),""))</f>
        <v>9</v>
      </c>
      <c r="AE11" s="15">
        <f t="shared" si="5"/>
        <v>25</v>
      </c>
      <c r="AF11" s="15" t="str">
        <f>IF(AE11=1,Resumo!$G$9,IF(AE11=2,Resumo!$G$10,IF(AE11=3,Resumo!$G$11,IF(AE11=4,Resumo!$G$12,IF(AE11=5,Resumo!$G$13,IF(AE11=6,Resumo!$G$14,IF(AE11=7,Resumo!$G$15,IF(AE11=8,Resumo!$G$16,IF(AE11=9,Resumo!$G$17,IF(AE11=10,Resumo!$G$18,""))))))))))</f>
        <v/>
      </c>
      <c r="AH11" s="15" t="str">
        <f t="shared" si="6"/>
        <v/>
      </c>
      <c r="AI11" s="15">
        <f t="shared" si="7"/>
        <v>0</v>
      </c>
      <c r="AJ11" s="15" t="e">
        <f>IF(AE11=1,'Fase 1'!$AI$7*'Fase 1'!$AQ$10,IF(AE11=2,'Fase 1'!$AI$7*'Fase 1'!$AQ$11,IF(AE11=3,'Fase 1'!$AI$7*'Fase 1'!$AQ$12,IF(AE11=4,'Fase 1'!$AI$7*'Fase 2'!$AQ$10,IF(AE11=5,'Fase 1'!$AI$7*'Fase 2'!$AQ$11,IF(AE11=6,'Fase 1'!$AI$7*'Fase 2'!$AQ$12,IF(AE11&gt;=7,'Fase 1'!$AI$7*'Fase 1'!$AJ$7,"")))))))</f>
        <v>#VALUE!</v>
      </c>
      <c r="AK11" s="15" t="str">
        <f>IF(AE11=1,'Fase 1'!$AQ$14,IF(AE11=2,'Fase 1'!$AQ$15,IF(AE11=3,'Fase 1'!$AQ$16,IF(AE11=4,'Fase 2'!$AQ$14,IF(AE11=5,'Fase 2'!$AQ$15,IF(AE11=6,'Fase 2'!$AQ$16,IF(AE11=7,'Fase 3'!$AQ$11,IF(AE11=8,'Fase 4'!$AQ$12,IF(AE11=9,'Fase 4'!$AQ$12,IF(AE11=10,'Fase 4'!$AQ$12,""))))))))))</f>
        <v/>
      </c>
      <c r="AL11" s="15" t="str">
        <f t="shared" si="8"/>
        <v/>
      </c>
      <c r="AM11" s="15" t="str">
        <f t="shared" si="9"/>
        <v/>
      </c>
      <c r="AN11" s="15" t="str">
        <f>IF(AE11=0,"",IF(AE11&lt;=3,'Fase 1'!$AM$7*'Fase 1'!$AN$7,IF(AE11=4,'Fase 2'!$AM$7*'Fase 2'!$AN$14,IF(AE11=5,'Fase 2'!$AM$7*'Fase 2'!$AN$15,IF(AE11=6,'Fase 2'!$AM$7*'Fase 2'!$AN$16,IF(AE11=7,'Fase 3'!$AM$7*'Fase 3'!$AN$7,IF(AE11=8,'Fase 4'!$AM$7*'Fase 4'!$AN$14,IF(AE11=8,'Fase 4'!$AM$7*'Fase 4'!$AN$14,IF(AE11=9,'Fase 4'!$AM$7*'Fase 4'!$AN$15,IF(AE11=10,'Fase 4'!$AM$7*'Fase 4'!$AN$16,""))))))))))</f>
        <v/>
      </c>
    </row>
    <row r="12" spans="1:40" x14ac:dyDescent="0.25">
      <c r="B12" s="157" t="str">
        <f>IF(B11="","",IF(B11&lt;'Fase 1'!$B$5,B11+1,""))</f>
        <v/>
      </c>
      <c r="C12" s="158" t="str">
        <f t="shared" si="0"/>
        <v/>
      </c>
      <c r="D12" s="159" t="str">
        <f t="shared" si="1"/>
        <v/>
      </c>
      <c r="E12" s="160" t="str">
        <f t="shared" si="2"/>
        <v/>
      </c>
      <c r="F12" s="165"/>
      <c r="G12" s="162" t="str">
        <f>IF('Fase 1'!$B$5="","",IF($G$5="","",IF(AJ12="","",IF(100-(AK12-AL12)/AJ12*100&lt;10,"&lt; 10",100-(AK12-AL12)/AJ12*100))))</f>
        <v/>
      </c>
      <c r="H12" s="168"/>
      <c r="I12" s="167"/>
      <c r="M12" s="153" t="str">
        <f>IF($AE12=1,IF($B12&lt;=M11,M11,Resumo!$H$9+M11),"")</f>
        <v/>
      </c>
      <c r="N12" s="153" t="str">
        <f>IF($AE12=2,IF($B12&lt;=N11,N11,Resumo!$H$10+N11),IF($AE13-$AE12=0,"",M12))</f>
        <v/>
      </c>
      <c r="O12" s="153" t="str">
        <f>IF($AE12=3,IF($B12&lt;=O11,O11,Resumo!$H$11+O11),IF($AE13-$AE12=0,"",N12))</f>
        <v/>
      </c>
      <c r="P12" s="153" t="str">
        <f>IF($AE12=4,IF($B12&lt;=P11,P11,Resumo!$H$12+P11),IF($AE13-$AE12=0,"",O12))</f>
        <v/>
      </c>
      <c r="Q12" s="153" t="str">
        <f>IF($AE12=5,IF($B12&lt;=Q11,Q11,Resumo!$H$13+Q11),IF($AE13-$AE12=0,"",P12))</f>
        <v/>
      </c>
      <c r="R12" s="153" t="str">
        <f>IF($AE12=6,IF($B12&lt;=R11,R11,Resumo!$H$14+R11),IF($AE13-$AE12=0,"",Q12))</f>
        <v/>
      </c>
      <c r="S12" s="153" t="str">
        <f>IF($AE12=7,IF($B12&lt;=S11,S11,Resumo!$H$15+S11),IF($AE13-$AE12=0,"",R12))</f>
        <v/>
      </c>
      <c r="T12" s="153" t="str">
        <f>IF($AE12=8,IF($B12&lt;=T11,T11,Resumo!$H$16+T11),IF($AE13-$AE12=0,"",S12))</f>
        <v/>
      </c>
      <c r="U12" s="153" t="str">
        <f>IF($AE12=9,IF($B12&lt;=U11,U11,Resumo!$H$17+U11),IF($AE13-$AE12=0,"",T12))</f>
        <v/>
      </c>
      <c r="V12" s="153" t="str">
        <f>IF($AE12=10,IF($B12&lt;=V11,V11,Resumo!$H$18+V11),IF($AE13-$AE12=0,"",U12))</f>
        <v/>
      </c>
      <c r="X12" s="150">
        <f t="shared" si="3"/>
        <v>0</v>
      </c>
      <c r="Y12" s="150">
        <f t="shared" si="4"/>
        <v>0</v>
      </c>
      <c r="Z12" s="150">
        <f>IF(B12&lt;=Resumo!$F$9,1,IF(B12&lt;=Resumo!$F$10,2,""))</f>
        <v>1</v>
      </c>
      <c r="AA12" s="150">
        <f>IF(B12&lt;=Resumo!$F$11,IF(B12&gt;=Resumo!$D$11,3,""),IF(B12&lt;=Resumo!$F$12,IF(B12&gt;=Resumo!$D$12,4,""),""))</f>
        <v>3</v>
      </c>
      <c r="AB12" s="150">
        <f>IF(B12&lt;=Resumo!$F$13,IF(B12&gt;=Resumo!$D$13,5,""),IF(B12&lt;=Resumo!$F$14,IF(B12&gt;=Resumo!$D$14,6,""),""))</f>
        <v>5</v>
      </c>
      <c r="AC12" s="150">
        <f>IF(B12&lt;=Resumo!$F$15,IF(B12&gt;=Resumo!$D$15,7,""),IF(B12&lt;=Resumo!$F$16,IF(B12&gt;=Resumo!$D$16,8,""),""))</f>
        <v>7</v>
      </c>
      <c r="AD12" s="150">
        <f>IF(B12&lt;=Resumo!$F$17,IF(B12&gt;=Resumo!$D$17,9,""),IF(B12&lt;=Resumo!$F$18,IF(B12&gt;=Resumo!$D$18,10,""),""))</f>
        <v>9</v>
      </c>
      <c r="AE12" s="15">
        <f t="shared" si="5"/>
        <v>25</v>
      </c>
      <c r="AF12" s="15" t="str">
        <f>IF(AE12=1,Resumo!$G$9,IF(AE12=2,Resumo!$G$10,IF(AE12=3,Resumo!$G$11,IF(AE12=4,Resumo!$G$12,IF(AE12=5,Resumo!$G$13,IF(AE12=6,Resumo!$G$14,IF(AE12=7,Resumo!$G$15,IF(AE12=8,Resumo!$G$16,IF(AE12=9,Resumo!$G$17,IF(AE12=10,Resumo!$G$18,""))))))))))</f>
        <v/>
      </c>
      <c r="AH12" s="15" t="str">
        <f t="shared" si="6"/>
        <v/>
      </c>
      <c r="AI12" s="15">
        <f t="shared" si="7"/>
        <v>0</v>
      </c>
      <c r="AJ12" s="15" t="e">
        <f>IF(AE12=1,'Fase 1'!$AI$7*'Fase 1'!$AQ$10,IF(AE12=2,'Fase 1'!$AI$7*'Fase 1'!$AQ$11,IF(AE12=3,'Fase 1'!$AI$7*'Fase 1'!$AQ$12,IF(AE12=4,'Fase 1'!$AI$7*'Fase 2'!$AQ$10,IF(AE12=5,'Fase 1'!$AI$7*'Fase 2'!$AQ$11,IF(AE12=6,'Fase 1'!$AI$7*'Fase 2'!$AQ$12,IF(AE12&gt;=7,'Fase 1'!$AI$7*'Fase 1'!$AJ$7,"")))))))</f>
        <v>#VALUE!</v>
      </c>
      <c r="AK12" s="15" t="str">
        <f>IF(AE12=1,'Fase 1'!$AQ$14,IF(AE12=2,'Fase 1'!$AQ$15,IF(AE12=3,'Fase 1'!$AQ$16,IF(AE12=4,'Fase 2'!$AQ$14,IF(AE12=5,'Fase 2'!$AQ$15,IF(AE12=6,'Fase 2'!$AQ$16,IF(AE12=7,'Fase 3'!$AQ$11,IF(AE12=8,'Fase 4'!$AQ$12,IF(AE12=9,'Fase 4'!$AQ$12,IF(AE12=10,'Fase 4'!$AQ$12,""))))))))))</f>
        <v/>
      </c>
      <c r="AL12" s="15" t="str">
        <f t="shared" si="8"/>
        <v/>
      </c>
      <c r="AM12" s="15" t="str">
        <f t="shared" si="9"/>
        <v/>
      </c>
      <c r="AN12" s="15" t="str">
        <f>IF(AE12=0,"",IF(AE12&lt;=3,'Fase 1'!$AM$7*'Fase 1'!$AN$7,IF(AE12=4,'Fase 2'!$AM$7*'Fase 2'!$AN$14,IF(AE12=5,'Fase 2'!$AM$7*'Fase 2'!$AN$15,IF(AE12=6,'Fase 2'!$AM$7*'Fase 2'!$AN$16,IF(AE12=7,'Fase 3'!$AM$7*'Fase 3'!$AN$7,IF(AE12=8,'Fase 4'!$AM$7*'Fase 4'!$AN$14,IF(AE12=8,'Fase 4'!$AM$7*'Fase 4'!$AN$14,IF(AE12=9,'Fase 4'!$AM$7*'Fase 4'!$AN$15,IF(AE12=10,'Fase 4'!$AM$7*'Fase 4'!$AN$16,""))))))))))</f>
        <v/>
      </c>
    </row>
    <row r="13" spans="1:40" x14ac:dyDescent="0.25">
      <c r="B13" s="157" t="str">
        <f>IF(B12="","",IF(B12&lt;'Fase 1'!$B$5,B12+1,""))</f>
        <v/>
      </c>
      <c r="C13" s="158" t="str">
        <f t="shared" si="0"/>
        <v/>
      </c>
      <c r="D13" s="159" t="str">
        <f t="shared" si="1"/>
        <v/>
      </c>
      <c r="E13" s="160" t="str">
        <f t="shared" si="2"/>
        <v/>
      </c>
      <c r="F13" s="165"/>
      <c r="G13" s="162" t="str">
        <f>IF('Fase 1'!$B$5="","",IF($G$5="","",IF(AJ13="","",IF(100-(AK13-AL13)/AJ13*100&lt;10,"&lt; 10",100-(AK13-AL13)/AJ13*100))))</f>
        <v/>
      </c>
      <c r="H13" s="168"/>
      <c r="I13" s="167"/>
      <c r="M13" s="153" t="str">
        <f>IF($AE13=1,IF($B13&lt;=M12,M12,Resumo!$H$9+M12),"")</f>
        <v/>
      </c>
      <c r="N13" s="153" t="str">
        <f>IF($AE13=2,IF($B13&lt;=N12,N12,Resumo!$H$10+N12),IF($AE14-$AE13=0,"",M13))</f>
        <v/>
      </c>
      <c r="O13" s="153" t="str">
        <f>IF($AE13=3,IF($B13&lt;=O12,O12,Resumo!$H$11+O12),IF($AE14-$AE13=0,"",N13))</f>
        <v/>
      </c>
      <c r="P13" s="153" t="str">
        <f>IF($AE13=4,IF($B13&lt;=P12,P12,Resumo!$H$12+P12),IF($AE14-$AE13=0,"",O13))</f>
        <v/>
      </c>
      <c r="Q13" s="153" t="str">
        <f>IF($AE13=5,IF($B13&lt;=Q12,Q12,Resumo!$H$13+Q12),IF($AE14-$AE13=0,"",P13))</f>
        <v/>
      </c>
      <c r="R13" s="153" t="str">
        <f>IF($AE13=6,IF($B13&lt;=R12,R12,Resumo!$H$14+R12),IF($AE14-$AE13=0,"",Q13))</f>
        <v/>
      </c>
      <c r="S13" s="153" t="str">
        <f>IF($AE13=7,IF($B13&lt;=S12,S12,Resumo!$H$15+S12),IF($AE14-$AE13=0,"",R13))</f>
        <v/>
      </c>
      <c r="T13" s="153" t="str">
        <f>IF($AE13=8,IF($B13&lt;=T12,T12,Resumo!$H$16+T12),IF($AE14-$AE13=0,"",S13))</f>
        <v/>
      </c>
      <c r="U13" s="153" t="str">
        <f>IF($AE13=9,IF($B13&lt;=U12,U12,Resumo!$H$17+U12),IF($AE14-$AE13=0,"",T13))</f>
        <v/>
      </c>
      <c r="V13" s="153" t="str">
        <f>IF($AE13=10,IF($B13&lt;=V12,V12,Resumo!$H$18+V12),IF($AE14-$AE13=0,"",U13))</f>
        <v/>
      </c>
      <c r="X13" s="150">
        <f t="shared" si="3"/>
        <v>0</v>
      </c>
      <c r="Y13" s="150">
        <f t="shared" si="4"/>
        <v>0</v>
      </c>
      <c r="Z13" s="150">
        <f>IF(B13&lt;=Resumo!$F$9,1,IF(B13&lt;=Resumo!$F$10,2,""))</f>
        <v>1</v>
      </c>
      <c r="AA13" s="150">
        <f>IF(B13&lt;=Resumo!$F$11,IF(B13&gt;=Resumo!$D$11,3,""),IF(B13&lt;=Resumo!$F$12,IF(B13&gt;=Resumo!$D$12,4,""),""))</f>
        <v>3</v>
      </c>
      <c r="AB13" s="150">
        <f>IF(B13&lt;=Resumo!$F$13,IF(B13&gt;=Resumo!$D$13,5,""),IF(B13&lt;=Resumo!$F$14,IF(B13&gt;=Resumo!$D$14,6,""),""))</f>
        <v>5</v>
      </c>
      <c r="AC13" s="150">
        <f>IF(B13&lt;=Resumo!$F$15,IF(B13&gt;=Resumo!$D$15,7,""),IF(B13&lt;=Resumo!$F$16,IF(B13&gt;=Resumo!$D$16,8,""),""))</f>
        <v>7</v>
      </c>
      <c r="AD13" s="150">
        <f>IF(B13&lt;=Resumo!$F$17,IF(B13&gt;=Resumo!$D$17,9,""),IF(B13&lt;=Resumo!$F$18,IF(B13&gt;=Resumo!$D$18,10,""),""))</f>
        <v>9</v>
      </c>
      <c r="AE13" s="15">
        <f t="shared" si="5"/>
        <v>25</v>
      </c>
      <c r="AF13" s="15" t="str">
        <f>IF(AE13=1,Resumo!$G$9,IF(AE13=2,Resumo!$G$10,IF(AE13=3,Resumo!$G$11,IF(AE13=4,Resumo!$G$12,IF(AE13=5,Resumo!$G$13,IF(AE13=6,Resumo!$G$14,IF(AE13=7,Resumo!$G$15,IF(AE13=8,Resumo!$G$16,IF(AE13=9,Resumo!$G$17,IF(AE13=10,Resumo!$G$18,""))))))))))</f>
        <v/>
      </c>
      <c r="AH13" s="15" t="str">
        <f t="shared" si="6"/>
        <v/>
      </c>
      <c r="AI13" s="15">
        <f t="shared" si="7"/>
        <v>0</v>
      </c>
      <c r="AJ13" s="15" t="e">
        <f>IF(AE13=1,'Fase 1'!$AI$7*'Fase 1'!$AQ$10,IF(AE13=2,'Fase 1'!$AI$7*'Fase 1'!$AQ$11,IF(AE13=3,'Fase 1'!$AI$7*'Fase 1'!$AQ$12,IF(AE13=4,'Fase 1'!$AI$7*'Fase 2'!$AQ$10,IF(AE13=5,'Fase 1'!$AI$7*'Fase 2'!$AQ$11,IF(AE13=6,'Fase 1'!$AI$7*'Fase 2'!$AQ$12,IF(AE13&gt;=7,'Fase 1'!$AI$7*'Fase 1'!$AJ$7,"")))))))</f>
        <v>#VALUE!</v>
      </c>
      <c r="AK13" s="15" t="str">
        <f>IF(AE13=1,'Fase 1'!$AQ$14,IF(AE13=2,'Fase 1'!$AQ$15,IF(AE13=3,'Fase 1'!$AQ$16,IF(AE13=4,'Fase 2'!$AQ$14,IF(AE13=5,'Fase 2'!$AQ$15,IF(AE13=6,'Fase 2'!$AQ$16,IF(AE13=7,'Fase 3'!$AQ$11,IF(AE13=8,'Fase 4'!$AQ$12,IF(AE13=9,'Fase 4'!$AQ$12,IF(AE13=10,'Fase 4'!$AQ$12,""))))))))))</f>
        <v/>
      </c>
      <c r="AL13" s="15" t="str">
        <f t="shared" si="8"/>
        <v/>
      </c>
      <c r="AM13" s="15" t="str">
        <f t="shared" si="9"/>
        <v/>
      </c>
      <c r="AN13" s="15" t="str">
        <f>IF(AE13=0,"",IF(AE13&lt;=3,'Fase 1'!$AM$7*'Fase 1'!$AN$7,IF(AE13=4,'Fase 2'!$AM$7*'Fase 2'!$AN$14,IF(AE13=5,'Fase 2'!$AM$7*'Fase 2'!$AN$15,IF(AE13=6,'Fase 2'!$AM$7*'Fase 2'!$AN$16,IF(AE13=7,'Fase 3'!$AM$7*'Fase 3'!$AN$7,IF(AE13=8,'Fase 4'!$AM$7*'Fase 4'!$AN$14,IF(AE13=8,'Fase 4'!$AM$7*'Fase 4'!$AN$14,IF(AE13=9,'Fase 4'!$AM$7*'Fase 4'!$AN$15,IF(AE13=10,'Fase 4'!$AM$7*'Fase 4'!$AN$16,""))))))))))</f>
        <v/>
      </c>
    </row>
    <row r="14" spans="1:40" x14ac:dyDescent="0.25">
      <c r="B14" s="157" t="str">
        <f>IF(B13="","",IF(B13&lt;'Fase 1'!$B$5,B13+1,""))</f>
        <v/>
      </c>
      <c r="C14" s="158" t="str">
        <f t="shared" si="0"/>
        <v/>
      </c>
      <c r="D14" s="159" t="str">
        <f t="shared" si="1"/>
        <v/>
      </c>
      <c r="E14" s="160" t="str">
        <f t="shared" si="2"/>
        <v/>
      </c>
      <c r="F14" s="165"/>
      <c r="G14" s="162" t="str">
        <f>IF('Fase 1'!$B$5="","",IF($G$5="","",IF(AJ14="","",IF(100-(AK14-AL14)/AJ14*100&lt;10,"&lt; 10",100-(AK14-AL14)/AJ14*100))))</f>
        <v/>
      </c>
      <c r="H14" s="168"/>
      <c r="I14" s="167"/>
      <c r="M14" s="153" t="str">
        <f>IF($AE14=1,IF($B14&lt;=M13,M13,Resumo!$H$9+M13),"")</f>
        <v/>
      </c>
      <c r="N14" s="153" t="str">
        <f>IF($AE14=2,IF($B14&lt;=N13,N13,Resumo!$H$10+N13),IF($AE15-$AE14=0,"",M14))</f>
        <v/>
      </c>
      <c r="O14" s="153" t="str">
        <f>IF($AE14=3,IF($B14&lt;=O13,O13,Resumo!$H$11+O13),IF($AE15-$AE14=0,"",N14))</f>
        <v/>
      </c>
      <c r="P14" s="153" t="str">
        <f>IF($AE14=4,IF($B14&lt;=P13,P13,Resumo!$H$12+P13),IF($AE15-$AE14=0,"",O14))</f>
        <v/>
      </c>
      <c r="Q14" s="153" t="str">
        <f>IF($AE14=5,IF($B14&lt;=Q13,Q13,Resumo!$H$13+Q13),IF($AE15-$AE14=0,"",P14))</f>
        <v/>
      </c>
      <c r="R14" s="153" t="str">
        <f>IF($AE14=6,IF($B14&lt;=R13,R13,Resumo!$H$14+R13),IF($AE15-$AE14=0,"",Q14))</f>
        <v/>
      </c>
      <c r="S14" s="153" t="str">
        <f>IF($AE14=7,IF($B14&lt;=S13,S13,Resumo!$H$15+S13),IF($AE15-$AE14=0,"",R14))</f>
        <v/>
      </c>
      <c r="T14" s="153" t="str">
        <f>IF($AE14=8,IF($B14&lt;=T13,T13,Resumo!$H$16+T13),IF($AE15-$AE14=0,"",S14))</f>
        <v/>
      </c>
      <c r="U14" s="153" t="str">
        <f>IF($AE14=9,IF($B14&lt;=U13,U13,Resumo!$H$17+U13),IF($AE15-$AE14=0,"",T14))</f>
        <v/>
      </c>
      <c r="V14" s="153" t="str">
        <f>IF($AE14=10,IF($B14&lt;=V13,V13,Resumo!$H$18+V13),IF($AE15-$AE14=0,"",U14))</f>
        <v/>
      </c>
      <c r="X14" s="150">
        <f t="shared" si="3"/>
        <v>0</v>
      </c>
      <c r="Y14" s="150">
        <f t="shared" si="4"/>
        <v>0</v>
      </c>
      <c r="Z14" s="150">
        <f>IF(B14&lt;=Resumo!$F$9,1,IF(B14&lt;=Resumo!$F$10,2,""))</f>
        <v>1</v>
      </c>
      <c r="AA14" s="150">
        <f>IF(B14&lt;=Resumo!$F$11,IF(B14&gt;=Resumo!$D$11,3,""),IF(B14&lt;=Resumo!$F$12,IF(B14&gt;=Resumo!$D$12,4,""),""))</f>
        <v>3</v>
      </c>
      <c r="AB14" s="150">
        <f>IF(B14&lt;=Resumo!$F$13,IF(B14&gt;=Resumo!$D$13,5,""),IF(B14&lt;=Resumo!$F$14,IF(B14&gt;=Resumo!$D$14,6,""),""))</f>
        <v>5</v>
      </c>
      <c r="AC14" s="150">
        <f>IF(B14&lt;=Resumo!$F$15,IF(B14&gt;=Resumo!$D$15,7,""),IF(B14&lt;=Resumo!$F$16,IF(B14&gt;=Resumo!$D$16,8,""),""))</f>
        <v>7</v>
      </c>
      <c r="AD14" s="150">
        <f>IF(B14&lt;=Resumo!$F$17,IF(B14&gt;=Resumo!$D$17,9,""),IF(B14&lt;=Resumo!$F$18,IF(B14&gt;=Resumo!$D$18,10,""),""))</f>
        <v>9</v>
      </c>
      <c r="AE14" s="15">
        <f t="shared" si="5"/>
        <v>25</v>
      </c>
      <c r="AF14" s="15" t="str">
        <f>IF(AE14=1,Resumo!$G$9,IF(AE14=2,Resumo!$G$10,IF(AE14=3,Resumo!$G$11,IF(AE14=4,Resumo!$G$12,IF(AE14=5,Resumo!$G$13,IF(AE14=6,Resumo!$G$14,IF(AE14=7,Resumo!$G$15,IF(AE14=8,Resumo!$G$16,IF(AE14=9,Resumo!$G$17,IF(AE14=10,Resumo!$G$18,""))))))))))</f>
        <v/>
      </c>
      <c r="AH14" s="15" t="str">
        <f t="shared" si="6"/>
        <v/>
      </c>
      <c r="AI14" s="15">
        <f t="shared" si="7"/>
        <v>0</v>
      </c>
      <c r="AJ14" s="15" t="e">
        <f>IF(AE14=1,'Fase 1'!$AI$7*'Fase 1'!$AQ$10,IF(AE14=2,'Fase 1'!$AI$7*'Fase 1'!$AQ$11,IF(AE14=3,'Fase 1'!$AI$7*'Fase 1'!$AQ$12,IF(AE14=4,'Fase 1'!$AI$7*'Fase 2'!$AQ$10,IF(AE14=5,'Fase 1'!$AI$7*'Fase 2'!$AQ$11,IF(AE14=6,'Fase 1'!$AI$7*'Fase 2'!$AQ$12,IF(AE14&gt;=7,'Fase 1'!$AI$7*'Fase 1'!$AJ$7,"")))))))</f>
        <v>#VALUE!</v>
      </c>
      <c r="AK14" s="15" t="str">
        <f>IF(AE14=1,'Fase 1'!$AQ$14,IF(AE14=2,'Fase 1'!$AQ$15,IF(AE14=3,'Fase 1'!$AQ$16,IF(AE14=4,'Fase 2'!$AQ$14,IF(AE14=5,'Fase 2'!$AQ$15,IF(AE14=6,'Fase 2'!$AQ$16,IF(AE14=7,'Fase 3'!$AQ$11,IF(AE14=8,'Fase 4'!$AQ$12,IF(AE14=9,'Fase 4'!$AQ$12,IF(AE14=10,'Fase 4'!$AQ$12,""))))))))))</f>
        <v/>
      </c>
      <c r="AL14" s="15" t="str">
        <f t="shared" si="8"/>
        <v/>
      </c>
      <c r="AM14" s="15" t="str">
        <f t="shared" si="9"/>
        <v/>
      </c>
      <c r="AN14" s="15" t="str">
        <f>IF(AE14=0,"",IF(AE14&lt;=3,'Fase 1'!$AM$7*'Fase 1'!$AN$7,IF(AE14=4,'Fase 2'!$AM$7*'Fase 2'!$AN$14,IF(AE14=5,'Fase 2'!$AM$7*'Fase 2'!$AN$15,IF(AE14=6,'Fase 2'!$AM$7*'Fase 2'!$AN$16,IF(AE14=7,'Fase 3'!$AM$7*'Fase 3'!$AN$7,IF(AE14=8,'Fase 4'!$AM$7*'Fase 4'!$AN$14,IF(AE14=8,'Fase 4'!$AM$7*'Fase 4'!$AN$14,IF(AE14=9,'Fase 4'!$AM$7*'Fase 4'!$AN$15,IF(AE14=10,'Fase 4'!$AM$7*'Fase 4'!$AN$16,""))))))))))</f>
        <v/>
      </c>
    </row>
    <row r="15" spans="1:40" x14ac:dyDescent="0.25">
      <c r="B15" s="157" t="str">
        <f>IF(B14="","",IF(B14&lt;'Fase 1'!$B$5,B14+1,""))</f>
        <v/>
      </c>
      <c r="C15" s="158" t="str">
        <f t="shared" si="0"/>
        <v/>
      </c>
      <c r="D15" s="159" t="str">
        <f t="shared" si="1"/>
        <v/>
      </c>
      <c r="E15" s="160" t="str">
        <f t="shared" si="2"/>
        <v/>
      </c>
      <c r="F15" s="165"/>
      <c r="G15" s="162" t="str">
        <f>IF('Fase 1'!$B$5="","",IF($G$5="","",IF(AJ15="","",IF(100-(AK15-AL15)/AJ15*100&lt;10,"&lt; 10",100-(AK15-AL15)/AJ15*100))))</f>
        <v/>
      </c>
      <c r="H15" s="168"/>
      <c r="I15" s="167"/>
      <c r="M15" s="153" t="str">
        <f>IF($AE15=1,IF($B15&lt;=M14,M14,Resumo!$H$9+M14),"")</f>
        <v/>
      </c>
      <c r="N15" s="153" t="str">
        <f>IF($AE15=2,IF($B15&lt;=N14,N14,Resumo!$H$10+N14),IF($AE16-$AE15=0,"",M15))</f>
        <v/>
      </c>
      <c r="O15" s="153" t="str">
        <f>IF($AE15=3,IF($B15&lt;=O14,O14,Resumo!$H$11+O14),IF($AE16-$AE15=0,"",N15))</f>
        <v/>
      </c>
      <c r="P15" s="153" t="str">
        <f>IF($AE15=4,IF($B15&lt;=P14,P14,Resumo!$H$12+P14),IF($AE16-$AE15=0,"",O15))</f>
        <v/>
      </c>
      <c r="Q15" s="153" t="str">
        <f>IF($AE15=5,IF($B15&lt;=Q14,Q14,Resumo!$H$13+Q14),IF($AE16-$AE15=0,"",P15))</f>
        <v/>
      </c>
      <c r="R15" s="153" t="str">
        <f>IF($AE15=6,IF($B15&lt;=R14,R14,Resumo!$H$14+R14),IF($AE16-$AE15=0,"",Q15))</f>
        <v/>
      </c>
      <c r="S15" s="153" t="str">
        <f>IF($AE15=7,IF($B15&lt;=S14,S14,Resumo!$H$15+S14),IF($AE16-$AE15=0,"",R15))</f>
        <v/>
      </c>
      <c r="T15" s="153" t="str">
        <f>IF($AE15=8,IF($B15&lt;=T14,T14,Resumo!$H$16+T14),IF($AE16-$AE15=0,"",S15))</f>
        <v/>
      </c>
      <c r="U15" s="153" t="str">
        <f>IF($AE15=9,IF($B15&lt;=U14,U14,Resumo!$H$17+U14),IF($AE16-$AE15=0,"",T15))</f>
        <v/>
      </c>
      <c r="V15" s="153" t="str">
        <f>IF($AE15=10,IF($B15&lt;=V14,V14,Resumo!$H$18+V14),IF($AE16-$AE15=0,"",U15))</f>
        <v/>
      </c>
      <c r="X15" s="150">
        <f t="shared" si="3"/>
        <v>0</v>
      </c>
      <c r="Y15" s="150">
        <f t="shared" si="4"/>
        <v>0</v>
      </c>
      <c r="Z15" s="150">
        <f>IF(B15&lt;=Resumo!$F$9,1,IF(B15&lt;=Resumo!$F$10,2,""))</f>
        <v>1</v>
      </c>
      <c r="AA15" s="150">
        <f>IF(B15&lt;=Resumo!$F$11,IF(B15&gt;=Resumo!$D$11,3,""),IF(B15&lt;=Resumo!$F$12,IF(B15&gt;=Resumo!$D$12,4,""),""))</f>
        <v>3</v>
      </c>
      <c r="AB15" s="150">
        <f>IF(B15&lt;=Resumo!$F$13,IF(B15&gt;=Resumo!$D$13,5,""),IF(B15&lt;=Resumo!$F$14,IF(B15&gt;=Resumo!$D$14,6,""),""))</f>
        <v>5</v>
      </c>
      <c r="AC15" s="150">
        <f>IF(B15&lt;=Resumo!$F$15,IF(B15&gt;=Resumo!$D$15,7,""),IF(B15&lt;=Resumo!$F$16,IF(B15&gt;=Resumo!$D$16,8,""),""))</f>
        <v>7</v>
      </c>
      <c r="AD15" s="150">
        <f>IF(B15&lt;=Resumo!$F$17,IF(B15&gt;=Resumo!$D$17,9,""),IF(B15&lt;=Resumo!$F$18,IF(B15&gt;=Resumo!$D$18,10,""),""))</f>
        <v>9</v>
      </c>
      <c r="AE15" s="15">
        <f t="shared" si="5"/>
        <v>25</v>
      </c>
      <c r="AF15" s="15" t="str">
        <f>IF(AE15=1,Resumo!$G$9,IF(AE15=2,Resumo!$G$10,IF(AE15=3,Resumo!$G$11,IF(AE15=4,Resumo!$G$12,IF(AE15=5,Resumo!$G$13,IF(AE15=6,Resumo!$G$14,IF(AE15=7,Resumo!$G$15,IF(AE15=8,Resumo!$G$16,IF(AE15=9,Resumo!$G$17,IF(AE15=10,Resumo!$G$18,""))))))))))</f>
        <v/>
      </c>
      <c r="AH15" s="15" t="str">
        <f t="shared" si="6"/>
        <v/>
      </c>
      <c r="AI15" s="15">
        <f t="shared" si="7"/>
        <v>0</v>
      </c>
      <c r="AJ15" s="15" t="e">
        <f>IF(AE15=1,'Fase 1'!$AI$7*'Fase 1'!$AQ$10,IF(AE15=2,'Fase 1'!$AI$7*'Fase 1'!$AQ$11,IF(AE15=3,'Fase 1'!$AI$7*'Fase 1'!$AQ$12,IF(AE15=4,'Fase 1'!$AI$7*'Fase 2'!$AQ$10,IF(AE15=5,'Fase 1'!$AI$7*'Fase 2'!$AQ$11,IF(AE15=6,'Fase 1'!$AI$7*'Fase 2'!$AQ$12,IF(AE15&gt;=7,'Fase 1'!$AI$7*'Fase 1'!$AJ$7,"")))))))</f>
        <v>#VALUE!</v>
      </c>
      <c r="AK15" s="15" t="str">
        <f>IF(AE15=1,'Fase 1'!$AQ$14,IF(AE15=2,'Fase 1'!$AQ$15,IF(AE15=3,'Fase 1'!$AQ$16,IF(AE15=4,'Fase 2'!$AQ$14,IF(AE15=5,'Fase 2'!$AQ$15,IF(AE15=6,'Fase 2'!$AQ$16,IF(AE15=7,'Fase 3'!$AQ$11,IF(AE15=8,'Fase 4'!$AQ$12,IF(AE15=9,'Fase 4'!$AQ$12,IF(AE15=10,'Fase 4'!$AQ$12,""))))))))))</f>
        <v/>
      </c>
      <c r="AL15" s="15" t="str">
        <f t="shared" si="8"/>
        <v/>
      </c>
      <c r="AM15" s="15" t="str">
        <f t="shared" si="9"/>
        <v/>
      </c>
      <c r="AN15" s="15" t="str">
        <f>IF(AE15=0,"",IF(AE15&lt;=3,'Fase 1'!$AM$7*'Fase 1'!$AN$7,IF(AE15=4,'Fase 2'!$AM$7*'Fase 2'!$AN$14,IF(AE15=5,'Fase 2'!$AM$7*'Fase 2'!$AN$15,IF(AE15=6,'Fase 2'!$AM$7*'Fase 2'!$AN$16,IF(AE15=7,'Fase 3'!$AM$7*'Fase 3'!$AN$7,IF(AE15=8,'Fase 4'!$AM$7*'Fase 4'!$AN$14,IF(AE15=8,'Fase 4'!$AM$7*'Fase 4'!$AN$14,IF(AE15=9,'Fase 4'!$AM$7*'Fase 4'!$AN$15,IF(AE15=10,'Fase 4'!$AM$7*'Fase 4'!$AN$16,""))))))))))</f>
        <v/>
      </c>
    </row>
    <row r="16" spans="1:40" x14ac:dyDescent="0.25">
      <c r="B16" s="157" t="str">
        <f>IF(B15="","",IF(B15&lt;'Fase 1'!$B$5,B15+1,""))</f>
        <v/>
      </c>
      <c r="C16" s="158" t="str">
        <f t="shared" si="0"/>
        <v/>
      </c>
      <c r="D16" s="159" t="str">
        <f t="shared" si="1"/>
        <v/>
      </c>
      <c r="E16" s="160" t="str">
        <f t="shared" si="2"/>
        <v/>
      </c>
      <c r="F16" s="165"/>
      <c r="G16" s="162" t="str">
        <f>IF('Fase 1'!$B$5="","",IF($G$5="","",IF(AJ16="","",IF(100-(AK16-AL16)/AJ16*100&lt;10,"&lt; 10",100-(AK16-AL16)/AJ16*100))))</f>
        <v/>
      </c>
      <c r="H16" s="168"/>
      <c r="I16" s="167"/>
      <c r="M16" s="153" t="str">
        <f>IF($AE16=1,IF($B16&lt;=M15,M15,Resumo!$H$9+M15),"")</f>
        <v/>
      </c>
      <c r="N16" s="153" t="str">
        <f>IF($AE16=2,IF($B16&lt;=N15,N15,Resumo!$H$10+N15),IF($AE17-$AE16=0,"",M16))</f>
        <v/>
      </c>
      <c r="O16" s="153" t="str">
        <f>IF($AE16=3,IF($B16&lt;=O15,O15,Resumo!$H$11+O15),IF($AE17-$AE16=0,"",N16))</f>
        <v/>
      </c>
      <c r="P16" s="153" t="str">
        <f>IF($AE16=4,IF($B16&lt;=P15,P15,Resumo!$H$12+P15),IF($AE17-$AE16=0,"",O16))</f>
        <v/>
      </c>
      <c r="Q16" s="153" t="str">
        <f>IF($AE16=5,IF($B16&lt;=Q15,Q15,Resumo!$H$13+Q15),IF($AE17-$AE16=0,"",P16))</f>
        <v/>
      </c>
      <c r="R16" s="153" t="str">
        <f>IF($AE16=6,IF($B16&lt;=R15,R15,Resumo!$H$14+R15),IF($AE17-$AE16=0,"",Q16))</f>
        <v/>
      </c>
      <c r="S16" s="153" t="str">
        <f>IF($AE16=7,IF($B16&lt;=S15,S15,Resumo!$H$15+S15),IF($AE17-$AE16=0,"",R16))</f>
        <v/>
      </c>
      <c r="T16" s="153" t="str">
        <f>IF($AE16=8,IF($B16&lt;=T15,T15,Resumo!$H$16+T15),IF($AE17-$AE16=0,"",S16))</f>
        <v/>
      </c>
      <c r="U16" s="153" t="str">
        <f>IF($AE16=9,IF($B16&lt;=U15,U15,Resumo!$H$17+U15),IF($AE17-$AE16=0,"",T16))</f>
        <v/>
      </c>
      <c r="V16" s="153" t="str">
        <f>IF($AE16=10,IF($B16&lt;=V15,V15,Resumo!$H$18+V15),IF($AE17-$AE16=0,"",U16))</f>
        <v/>
      </c>
      <c r="X16" s="150">
        <f t="shared" si="3"/>
        <v>0</v>
      </c>
      <c r="Y16" s="150">
        <f t="shared" si="4"/>
        <v>0</v>
      </c>
      <c r="Z16" s="150">
        <f>IF(B16&lt;=Resumo!$F$9,1,IF(B16&lt;=Resumo!$F$10,2,""))</f>
        <v>1</v>
      </c>
      <c r="AA16" s="150">
        <f>IF(B16&lt;=Resumo!$F$11,IF(B16&gt;=Resumo!$D$11,3,""),IF(B16&lt;=Resumo!$F$12,IF(B16&gt;=Resumo!$D$12,4,""),""))</f>
        <v>3</v>
      </c>
      <c r="AB16" s="150">
        <f>IF(B16&lt;=Resumo!$F$13,IF(B16&gt;=Resumo!$D$13,5,""),IF(B16&lt;=Resumo!$F$14,IF(B16&gt;=Resumo!$D$14,6,""),""))</f>
        <v>5</v>
      </c>
      <c r="AC16" s="150">
        <f>IF(B16&lt;=Resumo!$F$15,IF(B16&gt;=Resumo!$D$15,7,""),IF(B16&lt;=Resumo!$F$16,IF(B16&gt;=Resumo!$D$16,8,""),""))</f>
        <v>7</v>
      </c>
      <c r="AD16" s="150">
        <f>IF(B16&lt;=Resumo!$F$17,IF(B16&gt;=Resumo!$D$17,9,""),IF(B16&lt;=Resumo!$F$18,IF(B16&gt;=Resumo!$D$18,10,""),""))</f>
        <v>9</v>
      </c>
      <c r="AE16" s="15">
        <f t="shared" si="5"/>
        <v>25</v>
      </c>
      <c r="AF16" s="15" t="str">
        <f>IF(AE16=1,Resumo!$G$9,IF(AE16=2,Resumo!$G$10,IF(AE16=3,Resumo!$G$11,IF(AE16=4,Resumo!$G$12,IF(AE16=5,Resumo!$G$13,IF(AE16=6,Resumo!$G$14,IF(AE16=7,Resumo!$G$15,IF(AE16=8,Resumo!$G$16,IF(AE16=9,Resumo!$G$17,IF(AE16=10,Resumo!$G$18,""))))))))))</f>
        <v/>
      </c>
      <c r="AH16" s="15" t="str">
        <f t="shared" si="6"/>
        <v/>
      </c>
      <c r="AI16" s="15">
        <f t="shared" si="7"/>
        <v>0</v>
      </c>
      <c r="AJ16" s="15" t="e">
        <f>IF(AE16=1,'Fase 1'!$AI$7*'Fase 1'!$AQ$10,IF(AE16=2,'Fase 1'!$AI$7*'Fase 1'!$AQ$11,IF(AE16=3,'Fase 1'!$AI$7*'Fase 1'!$AQ$12,IF(AE16=4,'Fase 1'!$AI$7*'Fase 2'!$AQ$10,IF(AE16=5,'Fase 1'!$AI$7*'Fase 2'!$AQ$11,IF(AE16=6,'Fase 1'!$AI$7*'Fase 2'!$AQ$12,IF(AE16&gt;=7,'Fase 1'!$AI$7*'Fase 1'!$AJ$7,"")))))))</f>
        <v>#VALUE!</v>
      </c>
      <c r="AK16" s="15" t="str">
        <f>IF(AE16=1,'Fase 1'!$AQ$14,IF(AE16=2,'Fase 1'!$AQ$15,IF(AE16=3,'Fase 1'!$AQ$16,IF(AE16=4,'Fase 2'!$AQ$14,IF(AE16=5,'Fase 2'!$AQ$15,IF(AE16=6,'Fase 2'!$AQ$16,IF(AE16=7,'Fase 3'!$AQ$11,IF(AE16=8,'Fase 4'!$AQ$12,IF(AE16=9,'Fase 4'!$AQ$12,IF(AE16=10,'Fase 4'!$AQ$12,""))))))))))</f>
        <v/>
      </c>
      <c r="AL16" s="15" t="str">
        <f t="shared" si="8"/>
        <v/>
      </c>
      <c r="AM16" s="15" t="str">
        <f t="shared" si="9"/>
        <v/>
      </c>
      <c r="AN16" s="15" t="str">
        <f>IF(AE16=0,"",IF(AE16&lt;=3,'Fase 1'!$AM$7*'Fase 1'!$AN$7,IF(AE16=4,'Fase 2'!$AM$7*'Fase 2'!$AN$14,IF(AE16=5,'Fase 2'!$AM$7*'Fase 2'!$AN$15,IF(AE16=6,'Fase 2'!$AM$7*'Fase 2'!$AN$16,IF(AE16=7,'Fase 3'!$AM$7*'Fase 3'!$AN$7,IF(AE16=8,'Fase 4'!$AM$7*'Fase 4'!$AN$14,IF(AE16=8,'Fase 4'!$AM$7*'Fase 4'!$AN$14,IF(AE16=9,'Fase 4'!$AM$7*'Fase 4'!$AN$15,IF(AE16=10,'Fase 4'!$AM$7*'Fase 4'!$AN$16,""))))))))))</f>
        <v/>
      </c>
    </row>
    <row r="17" spans="2:40" x14ac:dyDescent="0.25">
      <c r="B17" s="157" t="str">
        <f>IF(B16="","",IF(B16&lt;'Fase 1'!$B$5,B16+1,""))</f>
        <v/>
      </c>
      <c r="C17" s="158" t="str">
        <f t="shared" si="0"/>
        <v/>
      </c>
      <c r="D17" s="159" t="str">
        <f t="shared" si="1"/>
        <v/>
      </c>
      <c r="E17" s="160" t="str">
        <f t="shared" si="2"/>
        <v/>
      </c>
      <c r="F17" s="165"/>
      <c r="G17" s="162" t="str">
        <f>IF('Fase 1'!$B$5="","",IF($G$5="","",IF(AJ17="","",IF(100-(AK17-AL17)/AJ17*100&lt;10,"&lt; 10",100-(AK17-AL17)/AJ17*100))))</f>
        <v/>
      </c>
      <c r="H17" s="168"/>
      <c r="I17" s="167"/>
      <c r="M17" s="153" t="str">
        <f>IF($AE17=1,IF($B17&lt;=M16,M16,Resumo!$H$9+M16),"")</f>
        <v/>
      </c>
      <c r="N17" s="153" t="str">
        <f>IF($AE17=2,IF($B17&lt;=N16,N16,Resumo!$H$10+N16),IF($AE18-$AE17=0,"",M17))</f>
        <v/>
      </c>
      <c r="O17" s="153" t="str">
        <f>IF($AE17=3,IF($B17&lt;=O16,O16,Resumo!$H$11+O16),IF($AE18-$AE17=0,"",N17))</f>
        <v/>
      </c>
      <c r="P17" s="153" t="str">
        <f>IF($AE17=4,IF($B17&lt;=P16,P16,Resumo!$H$12+P16),IF($AE18-$AE17=0,"",O17))</f>
        <v/>
      </c>
      <c r="Q17" s="153" t="str">
        <f>IF($AE17=5,IF($B17&lt;=Q16,Q16,Resumo!$H$13+Q16),IF($AE18-$AE17=0,"",P17))</f>
        <v/>
      </c>
      <c r="R17" s="153" t="str">
        <f>IF($AE17=6,IF($B17&lt;=R16,R16,Resumo!$H$14+R16),IF($AE18-$AE17=0,"",Q17))</f>
        <v/>
      </c>
      <c r="S17" s="153" t="str">
        <f>IF($AE17=7,IF($B17&lt;=S16,S16,Resumo!$H$15+S16),IF($AE18-$AE17=0,"",R17))</f>
        <v/>
      </c>
      <c r="T17" s="153" t="str">
        <f>IF($AE17=8,IF($B17&lt;=T16,T16,Resumo!$H$16+T16),IF($AE18-$AE17=0,"",S17))</f>
        <v/>
      </c>
      <c r="U17" s="153" t="str">
        <f>IF($AE17=9,IF($B17&lt;=U16,U16,Resumo!$H$17+U16),IF($AE18-$AE17=0,"",T17))</f>
        <v/>
      </c>
      <c r="V17" s="153" t="str">
        <f>IF($AE17=10,IF($B17&lt;=V16,V16,Resumo!$H$18+V16),IF($AE18-$AE17=0,"",U17))</f>
        <v/>
      </c>
      <c r="X17" s="150">
        <f t="shared" si="3"/>
        <v>0</v>
      </c>
      <c r="Y17" s="150">
        <f t="shared" si="4"/>
        <v>0</v>
      </c>
      <c r="Z17" s="150">
        <f>IF(B17&lt;=Resumo!$F$9,1,IF(B17&lt;=Resumo!$F$10,2,""))</f>
        <v>1</v>
      </c>
      <c r="AA17" s="150">
        <f>IF(B17&lt;=Resumo!$F$11,IF(B17&gt;=Resumo!$D$11,3,""),IF(B17&lt;=Resumo!$F$12,IF(B17&gt;=Resumo!$D$12,4,""),""))</f>
        <v>3</v>
      </c>
      <c r="AB17" s="150">
        <f>IF(B17&lt;=Resumo!$F$13,IF(B17&gt;=Resumo!$D$13,5,""),IF(B17&lt;=Resumo!$F$14,IF(B17&gt;=Resumo!$D$14,6,""),""))</f>
        <v>5</v>
      </c>
      <c r="AC17" s="150">
        <f>IF(B17&lt;=Resumo!$F$15,IF(B17&gt;=Resumo!$D$15,7,""),IF(B17&lt;=Resumo!$F$16,IF(B17&gt;=Resumo!$D$16,8,""),""))</f>
        <v>7</v>
      </c>
      <c r="AD17" s="150">
        <f>IF(B17&lt;=Resumo!$F$17,IF(B17&gt;=Resumo!$D$17,9,""),IF(B17&lt;=Resumo!$F$18,IF(B17&gt;=Resumo!$D$18,10,""),""))</f>
        <v>9</v>
      </c>
      <c r="AE17" s="15">
        <f t="shared" si="5"/>
        <v>25</v>
      </c>
      <c r="AF17" s="15" t="str">
        <f>IF(AE17=1,Resumo!$G$9,IF(AE17=2,Resumo!$G$10,IF(AE17=3,Resumo!$G$11,IF(AE17=4,Resumo!$G$12,IF(AE17=5,Resumo!$G$13,IF(AE17=6,Resumo!$G$14,IF(AE17=7,Resumo!$G$15,IF(AE17=8,Resumo!$G$16,IF(AE17=9,Resumo!$G$17,IF(AE17=10,Resumo!$G$18,""))))))))))</f>
        <v/>
      </c>
      <c r="AH17" s="15" t="str">
        <f t="shared" si="6"/>
        <v/>
      </c>
      <c r="AI17" s="15">
        <f t="shared" si="7"/>
        <v>0</v>
      </c>
      <c r="AJ17" s="15" t="e">
        <f>IF(AE17=1,'Fase 1'!$AI$7*'Fase 1'!$AQ$10,IF(AE17=2,'Fase 1'!$AI$7*'Fase 1'!$AQ$11,IF(AE17=3,'Fase 1'!$AI$7*'Fase 1'!$AQ$12,IF(AE17=4,'Fase 1'!$AI$7*'Fase 2'!$AQ$10,IF(AE17=5,'Fase 1'!$AI$7*'Fase 2'!$AQ$11,IF(AE17=6,'Fase 1'!$AI$7*'Fase 2'!$AQ$12,IF(AE17&gt;=7,'Fase 1'!$AI$7*'Fase 1'!$AJ$7,"")))))))</f>
        <v>#VALUE!</v>
      </c>
      <c r="AK17" s="15" t="str">
        <f>IF(AE17=1,'Fase 1'!$AQ$14,IF(AE17=2,'Fase 1'!$AQ$15,IF(AE17=3,'Fase 1'!$AQ$16,IF(AE17=4,'Fase 2'!$AQ$14,IF(AE17=5,'Fase 2'!$AQ$15,IF(AE17=6,'Fase 2'!$AQ$16,IF(AE17=7,'Fase 3'!$AQ$11,IF(AE17=8,'Fase 4'!$AQ$12,IF(AE17=9,'Fase 4'!$AQ$12,IF(AE17=10,'Fase 4'!$AQ$12,""))))))))))</f>
        <v/>
      </c>
      <c r="AL17" s="15" t="str">
        <f t="shared" si="8"/>
        <v/>
      </c>
      <c r="AM17" s="15" t="str">
        <f t="shared" si="9"/>
        <v/>
      </c>
      <c r="AN17" s="15" t="str">
        <f>IF(AE17=0,"",IF(AE17&lt;=3,'Fase 1'!$AM$7*'Fase 1'!$AN$7,IF(AE17=4,'Fase 2'!$AM$7*'Fase 2'!$AN$14,IF(AE17=5,'Fase 2'!$AM$7*'Fase 2'!$AN$15,IF(AE17=6,'Fase 2'!$AM$7*'Fase 2'!$AN$16,IF(AE17=7,'Fase 3'!$AM$7*'Fase 3'!$AN$7,IF(AE17=8,'Fase 4'!$AM$7*'Fase 4'!$AN$14,IF(AE17=8,'Fase 4'!$AM$7*'Fase 4'!$AN$14,IF(AE17=9,'Fase 4'!$AM$7*'Fase 4'!$AN$15,IF(AE17=10,'Fase 4'!$AM$7*'Fase 4'!$AN$16,""))))))))))</f>
        <v/>
      </c>
    </row>
    <row r="18" spans="2:40" x14ac:dyDescent="0.25">
      <c r="B18" s="157" t="str">
        <f>IF(B17="","",IF(B17&lt;'Fase 1'!$B$5,B17+1,""))</f>
        <v/>
      </c>
      <c r="C18" s="158" t="str">
        <f t="shared" si="0"/>
        <v/>
      </c>
      <c r="D18" s="159" t="str">
        <f t="shared" si="1"/>
        <v/>
      </c>
      <c r="E18" s="160" t="str">
        <f t="shared" si="2"/>
        <v/>
      </c>
      <c r="F18" s="165"/>
      <c r="G18" s="162" t="str">
        <f>IF('Fase 1'!$B$5="","",IF($G$5="","",IF(AJ18="","",IF(100-(AK18-AL18)/AJ18*100&lt;10,"&lt; 10",100-(AK18-AL18)/AJ18*100))))</f>
        <v/>
      </c>
      <c r="H18" s="168"/>
      <c r="I18" s="167"/>
      <c r="M18" s="153" t="str">
        <f>IF($AE18=1,IF($B18&lt;=M17,M17,Resumo!$H$9+M17),"")</f>
        <v/>
      </c>
      <c r="N18" s="153" t="str">
        <f>IF($AE18=2,IF($B18&lt;=N17,N17,Resumo!$H$10+N17),IF($AE19-$AE18=0,"",M18))</f>
        <v/>
      </c>
      <c r="O18" s="153" t="str">
        <f>IF($AE18=3,IF($B18&lt;=O17,O17,Resumo!$H$11+O17),IF($AE19-$AE18=0,"",N18))</f>
        <v/>
      </c>
      <c r="P18" s="153" t="str">
        <f>IF($AE18=4,IF($B18&lt;=P17,P17,Resumo!$H$12+P17),IF($AE19-$AE18=0,"",O18))</f>
        <v/>
      </c>
      <c r="Q18" s="153" t="str">
        <f>IF($AE18=5,IF($B18&lt;=Q17,Q17,Resumo!$H$13+Q17),IF($AE19-$AE18=0,"",P18))</f>
        <v/>
      </c>
      <c r="R18" s="153" t="str">
        <f>IF($AE18=6,IF($B18&lt;=R17,R17,Resumo!$H$14+R17),IF($AE19-$AE18=0,"",Q18))</f>
        <v/>
      </c>
      <c r="S18" s="153" t="str">
        <f>IF($AE18=7,IF($B18&lt;=S17,S17,Resumo!$H$15+S17),IF($AE19-$AE18=0,"",R18))</f>
        <v/>
      </c>
      <c r="T18" s="153" t="str">
        <f>IF($AE18=8,IF($B18&lt;=T17,T17,Resumo!$H$16+T17),IF($AE19-$AE18=0,"",S18))</f>
        <v/>
      </c>
      <c r="U18" s="153" t="str">
        <f>IF($AE18=9,IF($B18&lt;=U17,U17,Resumo!$H$17+U17),IF($AE19-$AE18=0,"",T18))</f>
        <v/>
      </c>
      <c r="V18" s="153" t="str">
        <f>IF($AE18=10,IF($B18&lt;=V17,V17,Resumo!$H$18+V17),IF($AE19-$AE18=0,"",U18))</f>
        <v/>
      </c>
      <c r="X18" s="150">
        <f t="shared" si="3"/>
        <v>0</v>
      </c>
      <c r="Y18" s="150">
        <f t="shared" si="4"/>
        <v>0</v>
      </c>
      <c r="Z18" s="150">
        <f>IF(B18&lt;=Resumo!$F$9,1,IF(B18&lt;=Resumo!$F$10,2,""))</f>
        <v>1</v>
      </c>
      <c r="AA18" s="150">
        <f>IF(B18&lt;=Resumo!$F$11,IF(B18&gt;=Resumo!$D$11,3,""),IF(B18&lt;=Resumo!$F$12,IF(B18&gt;=Resumo!$D$12,4,""),""))</f>
        <v>3</v>
      </c>
      <c r="AB18" s="150">
        <f>IF(B18&lt;=Resumo!$F$13,IF(B18&gt;=Resumo!$D$13,5,""),IF(B18&lt;=Resumo!$F$14,IF(B18&gt;=Resumo!$D$14,6,""),""))</f>
        <v>5</v>
      </c>
      <c r="AC18" s="150">
        <f>IF(B18&lt;=Resumo!$F$15,IF(B18&gt;=Resumo!$D$15,7,""),IF(B18&lt;=Resumo!$F$16,IF(B18&gt;=Resumo!$D$16,8,""),""))</f>
        <v>7</v>
      </c>
      <c r="AD18" s="150">
        <f>IF(B18&lt;=Resumo!$F$17,IF(B18&gt;=Resumo!$D$17,9,""),IF(B18&lt;=Resumo!$F$18,IF(B18&gt;=Resumo!$D$18,10,""),""))</f>
        <v>9</v>
      </c>
      <c r="AE18" s="15">
        <f t="shared" si="5"/>
        <v>25</v>
      </c>
      <c r="AF18" s="15" t="str">
        <f>IF(AE18=1,Resumo!$G$9,IF(AE18=2,Resumo!$G$10,IF(AE18=3,Resumo!$G$11,IF(AE18=4,Resumo!$G$12,IF(AE18=5,Resumo!$G$13,IF(AE18=6,Resumo!$G$14,IF(AE18=7,Resumo!$G$15,IF(AE18=8,Resumo!$G$16,IF(AE18=9,Resumo!$G$17,IF(AE18=10,Resumo!$G$18,""))))))))))</f>
        <v/>
      </c>
      <c r="AH18" s="15" t="str">
        <f t="shared" si="6"/>
        <v/>
      </c>
      <c r="AI18" s="15">
        <f t="shared" si="7"/>
        <v>0</v>
      </c>
      <c r="AJ18" s="15" t="e">
        <f>IF(AE18=1,'Fase 1'!$AI$7*'Fase 1'!$AQ$10,IF(AE18=2,'Fase 1'!$AI$7*'Fase 1'!$AQ$11,IF(AE18=3,'Fase 1'!$AI$7*'Fase 1'!$AQ$12,IF(AE18=4,'Fase 1'!$AI$7*'Fase 2'!$AQ$10,IF(AE18=5,'Fase 1'!$AI$7*'Fase 2'!$AQ$11,IF(AE18=6,'Fase 1'!$AI$7*'Fase 2'!$AQ$12,IF(AE18&gt;=7,'Fase 1'!$AI$7*'Fase 1'!$AJ$7,"")))))))</f>
        <v>#VALUE!</v>
      </c>
      <c r="AK18" s="15" t="str">
        <f>IF(AE18=1,'Fase 1'!$AQ$14,IF(AE18=2,'Fase 1'!$AQ$15,IF(AE18=3,'Fase 1'!$AQ$16,IF(AE18=4,'Fase 2'!$AQ$14,IF(AE18=5,'Fase 2'!$AQ$15,IF(AE18=6,'Fase 2'!$AQ$16,IF(AE18=7,'Fase 3'!$AQ$11,IF(AE18=8,'Fase 4'!$AQ$12,IF(AE18=9,'Fase 4'!$AQ$12,IF(AE18=10,'Fase 4'!$AQ$12,""))))))))))</f>
        <v/>
      </c>
      <c r="AL18" s="15" t="str">
        <f t="shared" si="8"/>
        <v/>
      </c>
      <c r="AM18" s="15" t="str">
        <f t="shared" si="9"/>
        <v/>
      </c>
      <c r="AN18" s="15" t="str">
        <f>IF(AE18=0,"",IF(AE18&lt;=3,'Fase 1'!$AM$7*'Fase 1'!$AN$7,IF(AE18=4,'Fase 2'!$AM$7*'Fase 2'!$AN$14,IF(AE18=5,'Fase 2'!$AM$7*'Fase 2'!$AN$15,IF(AE18=6,'Fase 2'!$AM$7*'Fase 2'!$AN$16,IF(AE18=7,'Fase 3'!$AM$7*'Fase 3'!$AN$7,IF(AE18=8,'Fase 4'!$AM$7*'Fase 4'!$AN$14,IF(AE18=8,'Fase 4'!$AM$7*'Fase 4'!$AN$14,IF(AE18=9,'Fase 4'!$AM$7*'Fase 4'!$AN$15,IF(AE18=10,'Fase 4'!$AM$7*'Fase 4'!$AN$16,""))))))))))</f>
        <v/>
      </c>
    </row>
    <row r="19" spans="2:40" x14ac:dyDescent="0.25">
      <c r="B19" s="157" t="str">
        <f>IF(B18="","",IF(B18&lt;'Fase 1'!$B$5,B18+1,""))</f>
        <v/>
      </c>
      <c r="C19" s="158" t="str">
        <f t="shared" si="0"/>
        <v/>
      </c>
      <c r="D19" s="159" t="str">
        <f t="shared" si="1"/>
        <v/>
      </c>
      <c r="E19" s="160" t="str">
        <f t="shared" si="2"/>
        <v/>
      </c>
      <c r="F19" s="165"/>
      <c r="G19" s="162" t="str">
        <f>IF('Fase 1'!$B$5="","",IF($G$5="","",IF(AJ19="","",IF(100-(AK19-AL19)/AJ19*100&lt;10,"&lt; 10",100-(AK19-AL19)/AJ19*100))))</f>
        <v/>
      </c>
      <c r="H19" s="168"/>
      <c r="I19" s="167"/>
      <c r="M19" s="153" t="str">
        <f>IF($AE19=1,IF($B19&lt;=M18,M18,Resumo!$H$9+M18),"")</f>
        <v/>
      </c>
      <c r="N19" s="153" t="str">
        <f>IF($AE19=2,IF($B19&lt;=N18,N18,Resumo!$H$10+N18),IF($AE20-$AE19=0,"",M19))</f>
        <v/>
      </c>
      <c r="O19" s="153" t="str">
        <f>IF($AE19=3,IF($B19&lt;=O18,O18,Resumo!$H$11+O18),IF($AE20-$AE19=0,"",N19))</f>
        <v/>
      </c>
      <c r="P19" s="153" t="str">
        <f>IF($AE19=4,IF($B19&lt;=P18,P18,Resumo!$H$12+P18),IF($AE20-$AE19=0,"",O19))</f>
        <v/>
      </c>
      <c r="Q19" s="153" t="str">
        <f>IF($AE19=5,IF($B19&lt;=Q18,Q18,Resumo!$H$13+Q18),IF($AE20-$AE19=0,"",P19))</f>
        <v/>
      </c>
      <c r="R19" s="153" t="str">
        <f>IF($AE19=6,IF($B19&lt;=R18,R18,Resumo!$H$14+R18),IF($AE20-$AE19=0,"",Q19))</f>
        <v/>
      </c>
      <c r="S19" s="153" t="str">
        <f>IF($AE19=7,IF($B19&lt;=S18,S18,Resumo!$H$15+S18),IF($AE20-$AE19=0,"",R19))</f>
        <v/>
      </c>
      <c r="T19" s="153" t="str">
        <f>IF($AE19=8,IF($B19&lt;=T18,T18,Resumo!$H$16+T18),IF($AE20-$AE19=0,"",S19))</f>
        <v/>
      </c>
      <c r="U19" s="153" t="str">
        <f>IF($AE19=9,IF($B19&lt;=U18,U18,Resumo!$H$17+U18),IF($AE20-$AE19=0,"",T19))</f>
        <v/>
      </c>
      <c r="V19" s="153" t="str">
        <f>IF($AE19=10,IF($B19&lt;=V18,V18,Resumo!$H$18+V18),IF($AE20-$AE19=0,"",U19))</f>
        <v/>
      </c>
      <c r="X19" s="150">
        <f t="shared" si="3"/>
        <v>0</v>
      </c>
      <c r="Y19" s="150">
        <f t="shared" si="4"/>
        <v>0</v>
      </c>
      <c r="Z19" s="150">
        <f>IF(B19&lt;=Resumo!$F$9,1,IF(B19&lt;=Resumo!$F$10,2,""))</f>
        <v>1</v>
      </c>
      <c r="AA19" s="150">
        <f>IF(B19&lt;=Resumo!$F$11,IF(B19&gt;=Resumo!$D$11,3,""),IF(B19&lt;=Resumo!$F$12,IF(B19&gt;=Resumo!$D$12,4,""),""))</f>
        <v>3</v>
      </c>
      <c r="AB19" s="150">
        <f>IF(B19&lt;=Resumo!$F$13,IF(B19&gt;=Resumo!$D$13,5,""),IF(B19&lt;=Resumo!$F$14,IF(B19&gt;=Resumo!$D$14,6,""),""))</f>
        <v>5</v>
      </c>
      <c r="AC19" s="150">
        <f>IF(B19&lt;=Resumo!$F$15,IF(B19&gt;=Resumo!$D$15,7,""),IF(B19&lt;=Resumo!$F$16,IF(B19&gt;=Resumo!$D$16,8,""),""))</f>
        <v>7</v>
      </c>
      <c r="AD19" s="150">
        <f>IF(B19&lt;=Resumo!$F$17,IF(B19&gt;=Resumo!$D$17,9,""),IF(B19&lt;=Resumo!$F$18,IF(B19&gt;=Resumo!$D$18,10,""),""))</f>
        <v>9</v>
      </c>
      <c r="AE19" s="15">
        <f t="shared" si="5"/>
        <v>25</v>
      </c>
      <c r="AF19" s="15" t="str">
        <f>IF(AE19=1,Resumo!$G$9,IF(AE19=2,Resumo!$G$10,IF(AE19=3,Resumo!$G$11,IF(AE19=4,Resumo!$G$12,IF(AE19=5,Resumo!$G$13,IF(AE19=6,Resumo!$G$14,IF(AE19=7,Resumo!$G$15,IF(AE19=8,Resumo!$G$16,IF(AE19=9,Resumo!$G$17,IF(AE19=10,Resumo!$G$18,""))))))))))</f>
        <v/>
      </c>
      <c r="AH19" s="15" t="str">
        <f t="shared" si="6"/>
        <v/>
      </c>
      <c r="AI19" s="15">
        <f t="shared" si="7"/>
        <v>0</v>
      </c>
      <c r="AJ19" s="15" t="e">
        <f>IF(AE19=1,'Fase 1'!$AI$7*'Fase 1'!$AQ$10,IF(AE19=2,'Fase 1'!$AI$7*'Fase 1'!$AQ$11,IF(AE19=3,'Fase 1'!$AI$7*'Fase 1'!$AQ$12,IF(AE19=4,'Fase 1'!$AI$7*'Fase 2'!$AQ$10,IF(AE19=5,'Fase 1'!$AI$7*'Fase 2'!$AQ$11,IF(AE19=6,'Fase 1'!$AI$7*'Fase 2'!$AQ$12,IF(AE19&gt;=7,'Fase 1'!$AI$7*'Fase 1'!$AJ$7,"")))))))</f>
        <v>#VALUE!</v>
      </c>
      <c r="AK19" s="15" t="str">
        <f>IF(AE19=1,'Fase 1'!$AQ$14,IF(AE19=2,'Fase 1'!$AQ$15,IF(AE19=3,'Fase 1'!$AQ$16,IF(AE19=4,'Fase 2'!$AQ$14,IF(AE19=5,'Fase 2'!$AQ$15,IF(AE19=6,'Fase 2'!$AQ$16,IF(AE19=7,'Fase 3'!$AQ$11,IF(AE19=8,'Fase 4'!$AQ$12,IF(AE19=9,'Fase 4'!$AQ$12,IF(AE19=10,'Fase 4'!$AQ$12,""))))))))))</f>
        <v/>
      </c>
      <c r="AL19" s="15" t="str">
        <f t="shared" si="8"/>
        <v/>
      </c>
      <c r="AM19" s="15" t="str">
        <f t="shared" si="9"/>
        <v/>
      </c>
      <c r="AN19" s="15" t="str">
        <f>IF(AE19=0,"",IF(AE19&lt;=3,'Fase 1'!$AM$7*'Fase 1'!$AN$7,IF(AE19=4,'Fase 2'!$AM$7*'Fase 2'!$AN$14,IF(AE19=5,'Fase 2'!$AM$7*'Fase 2'!$AN$15,IF(AE19=6,'Fase 2'!$AM$7*'Fase 2'!$AN$16,IF(AE19=7,'Fase 3'!$AM$7*'Fase 3'!$AN$7,IF(AE19=8,'Fase 4'!$AM$7*'Fase 4'!$AN$14,IF(AE19=8,'Fase 4'!$AM$7*'Fase 4'!$AN$14,IF(AE19=9,'Fase 4'!$AM$7*'Fase 4'!$AN$15,IF(AE19=10,'Fase 4'!$AM$7*'Fase 4'!$AN$16,""))))))))))</f>
        <v/>
      </c>
    </row>
    <row r="20" spans="2:40" x14ac:dyDescent="0.25">
      <c r="B20" s="157" t="str">
        <f>IF(B19="","",IF(B19&lt;'Fase 1'!$B$5,B19+1,""))</f>
        <v/>
      </c>
      <c r="C20" s="158" t="str">
        <f t="shared" si="0"/>
        <v/>
      </c>
      <c r="D20" s="159" t="str">
        <f t="shared" si="1"/>
        <v/>
      </c>
      <c r="E20" s="160" t="str">
        <f t="shared" si="2"/>
        <v/>
      </c>
      <c r="F20" s="165"/>
      <c r="G20" s="162" t="str">
        <f>IF('Fase 1'!$B$5="","",IF($G$5="","",IF(AJ20="","",IF(100-(AK20-AL20)/AJ20*100&lt;10,"&lt; 10",100-(AK20-AL20)/AJ20*100))))</f>
        <v/>
      </c>
      <c r="H20" s="168"/>
      <c r="I20" s="167"/>
      <c r="M20" s="153" t="str">
        <f>IF($AE20=1,IF($B20&lt;=M19,M19,Resumo!$H$9+M19),"")</f>
        <v/>
      </c>
      <c r="N20" s="153" t="str">
        <f>IF($AE20=2,IF($B20&lt;=N19,N19,Resumo!$H$10+N19),IF($AE21-$AE20=0,"",M20))</f>
        <v/>
      </c>
      <c r="O20" s="153" t="str">
        <f>IF($AE20=3,IF($B20&lt;=O19,O19,Resumo!$H$11+O19),IF($AE21-$AE20=0,"",N20))</f>
        <v/>
      </c>
      <c r="P20" s="153" t="str">
        <f>IF($AE20=4,IF($B20&lt;=P19,P19,Resumo!$H$12+P19),IF($AE21-$AE20=0,"",O20))</f>
        <v/>
      </c>
      <c r="Q20" s="153" t="str">
        <f>IF($AE20=5,IF($B20&lt;=Q19,Q19,Resumo!$H$13+Q19),IF($AE21-$AE20=0,"",P20))</f>
        <v/>
      </c>
      <c r="R20" s="153" t="str">
        <f>IF($AE20=6,IF($B20&lt;=R19,R19,Resumo!$H$14+R19),IF($AE21-$AE20=0,"",Q20))</f>
        <v/>
      </c>
      <c r="S20" s="153" t="str">
        <f>IF($AE20=7,IF($B20&lt;=S19,S19,Resumo!$H$15+S19),IF($AE21-$AE20=0,"",R20))</f>
        <v/>
      </c>
      <c r="T20" s="153" t="str">
        <f>IF($AE20=8,IF($B20&lt;=T19,T19,Resumo!$H$16+T19),IF($AE21-$AE20=0,"",S20))</f>
        <v/>
      </c>
      <c r="U20" s="153" t="str">
        <f>IF($AE20=9,IF($B20&lt;=U19,U19,Resumo!$H$17+U19),IF($AE21-$AE20=0,"",T20))</f>
        <v/>
      </c>
      <c r="V20" s="153" t="str">
        <f>IF($AE20=10,IF($B20&lt;=V19,V19,Resumo!$H$18+V19),IF($AE21-$AE20=0,"",U20))</f>
        <v/>
      </c>
      <c r="X20" s="150">
        <f t="shared" si="3"/>
        <v>0</v>
      </c>
      <c r="Y20" s="150">
        <f t="shared" si="4"/>
        <v>0</v>
      </c>
      <c r="Z20" s="150">
        <f>IF(B20&lt;=Resumo!$F$9,1,IF(B20&lt;=Resumo!$F$10,2,""))</f>
        <v>1</v>
      </c>
      <c r="AA20" s="150">
        <f>IF(B20&lt;=Resumo!$F$11,IF(B20&gt;=Resumo!$D$11,3,""),IF(B20&lt;=Resumo!$F$12,IF(B20&gt;=Resumo!$D$12,4,""),""))</f>
        <v>3</v>
      </c>
      <c r="AB20" s="150">
        <f>IF(B20&lt;=Resumo!$F$13,IF(B20&gt;=Resumo!$D$13,5,""),IF(B20&lt;=Resumo!$F$14,IF(B20&gt;=Resumo!$D$14,6,""),""))</f>
        <v>5</v>
      </c>
      <c r="AC20" s="150">
        <f>IF(B20&lt;=Resumo!$F$15,IF(B20&gt;=Resumo!$D$15,7,""),IF(B20&lt;=Resumo!$F$16,IF(B20&gt;=Resumo!$D$16,8,""),""))</f>
        <v>7</v>
      </c>
      <c r="AD20" s="150">
        <f>IF(B20&lt;=Resumo!$F$17,IF(B20&gt;=Resumo!$D$17,9,""),IF(B20&lt;=Resumo!$F$18,IF(B20&gt;=Resumo!$D$18,10,""),""))</f>
        <v>9</v>
      </c>
      <c r="AE20" s="15">
        <f t="shared" si="5"/>
        <v>25</v>
      </c>
      <c r="AF20" s="15" t="str">
        <f>IF(AE20=1,Resumo!$G$9,IF(AE20=2,Resumo!$G$10,IF(AE20=3,Resumo!$G$11,IF(AE20=4,Resumo!$G$12,IF(AE20=5,Resumo!$G$13,IF(AE20=6,Resumo!$G$14,IF(AE20=7,Resumo!$G$15,IF(AE20=8,Resumo!$G$16,IF(AE20=9,Resumo!$G$17,IF(AE20=10,Resumo!$G$18,""))))))))))</f>
        <v/>
      </c>
      <c r="AH20" s="15" t="str">
        <f t="shared" si="6"/>
        <v/>
      </c>
      <c r="AI20" s="15">
        <f t="shared" si="7"/>
        <v>0</v>
      </c>
      <c r="AJ20" s="15" t="e">
        <f>IF(AE20=1,'Fase 1'!$AI$7*'Fase 1'!$AQ$10,IF(AE20=2,'Fase 1'!$AI$7*'Fase 1'!$AQ$11,IF(AE20=3,'Fase 1'!$AI$7*'Fase 1'!$AQ$12,IF(AE20=4,'Fase 1'!$AI$7*'Fase 2'!$AQ$10,IF(AE20=5,'Fase 1'!$AI$7*'Fase 2'!$AQ$11,IF(AE20=6,'Fase 1'!$AI$7*'Fase 2'!$AQ$12,IF(AE20&gt;=7,'Fase 1'!$AI$7*'Fase 1'!$AJ$7,"")))))))</f>
        <v>#VALUE!</v>
      </c>
      <c r="AK20" s="15" t="str">
        <f>IF(AE20=1,'Fase 1'!$AQ$14,IF(AE20=2,'Fase 1'!$AQ$15,IF(AE20=3,'Fase 1'!$AQ$16,IF(AE20=4,'Fase 2'!$AQ$14,IF(AE20=5,'Fase 2'!$AQ$15,IF(AE20=6,'Fase 2'!$AQ$16,IF(AE20=7,'Fase 3'!$AQ$11,IF(AE20=8,'Fase 4'!$AQ$12,IF(AE20=9,'Fase 4'!$AQ$12,IF(AE20=10,'Fase 4'!$AQ$12,""))))))))))</f>
        <v/>
      </c>
      <c r="AL20" s="15" t="str">
        <f t="shared" si="8"/>
        <v/>
      </c>
      <c r="AM20" s="15" t="str">
        <f t="shared" si="9"/>
        <v/>
      </c>
      <c r="AN20" s="15" t="str">
        <f>IF(AE20=0,"",IF(AE20&lt;=3,'Fase 1'!$AM$7*'Fase 1'!$AN$7,IF(AE20=4,'Fase 2'!$AM$7*'Fase 2'!$AN$14,IF(AE20=5,'Fase 2'!$AM$7*'Fase 2'!$AN$15,IF(AE20=6,'Fase 2'!$AM$7*'Fase 2'!$AN$16,IF(AE20=7,'Fase 3'!$AM$7*'Fase 3'!$AN$7,IF(AE20=8,'Fase 4'!$AM$7*'Fase 4'!$AN$14,IF(AE20=8,'Fase 4'!$AM$7*'Fase 4'!$AN$14,IF(AE20=9,'Fase 4'!$AM$7*'Fase 4'!$AN$15,IF(AE20=10,'Fase 4'!$AM$7*'Fase 4'!$AN$16,""))))))))))</f>
        <v/>
      </c>
    </row>
    <row r="21" spans="2:40" x14ac:dyDescent="0.25">
      <c r="B21" s="157" t="str">
        <f>IF(B20="","",IF(B20&lt;'Fase 1'!$B$5,B20+1,""))</f>
        <v/>
      </c>
      <c r="C21" s="158" t="str">
        <f t="shared" si="0"/>
        <v/>
      </c>
      <c r="D21" s="159" t="str">
        <f t="shared" si="1"/>
        <v/>
      </c>
      <c r="E21" s="160" t="str">
        <f t="shared" si="2"/>
        <v/>
      </c>
      <c r="F21" s="165"/>
      <c r="G21" s="162" t="str">
        <f>IF('Fase 1'!$B$5="","",IF($G$5="","",IF(AJ21="","",IF(100-(AK21-AL21)/AJ21*100&lt;10,"&lt; 10",100-(AK21-AL21)/AJ21*100))))</f>
        <v/>
      </c>
      <c r="H21" s="168"/>
      <c r="I21" s="167"/>
      <c r="M21" s="153" t="str">
        <f>IF($AE21=1,IF($B21&lt;=M20,M20,Resumo!$H$9+M20),"")</f>
        <v/>
      </c>
      <c r="N21" s="153" t="str">
        <f>IF($AE21=2,IF($B21&lt;=N20,N20,Resumo!$H$10+N20),IF($AE22-$AE21=0,"",M21))</f>
        <v/>
      </c>
      <c r="O21" s="153" t="str">
        <f>IF($AE21=3,IF($B21&lt;=O20,O20,Resumo!$H$11+O20),IF($AE22-$AE21=0,"",N21))</f>
        <v/>
      </c>
      <c r="P21" s="153" t="str">
        <f>IF($AE21=4,IF($B21&lt;=P20,P20,Resumo!$H$12+P20),IF($AE22-$AE21=0,"",O21))</f>
        <v/>
      </c>
      <c r="Q21" s="153" t="str">
        <f>IF($AE21=5,IF($B21&lt;=Q20,Q20,Resumo!$H$13+Q20),IF($AE22-$AE21=0,"",P21))</f>
        <v/>
      </c>
      <c r="R21" s="153" t="str">
        <f>IF($AE21=6,IF($B21&lt;=R20,R20,Resumo!$H$14+R20),IF($AE22-$AE21=0,"",Q21))</f>
        <v/>
      </c>
      <c r="S21" s="153" t="str">
        <f>IF($AE21=7,IF($B21&lt;=S20,S20,Resumo!$H$15+S20),IF($AE22-$AE21=0,"",R21))</f>
        <v/>
      </c>
      <c r="T21" s="153" t="str">
        <f>IF($AE21=8,IF($B21&lt;=T20,T20,Resumo!$H$16+T20),IF($AE22-$AE21=0,"",S21))</f>
        <v/>
      </c>
      <c r="U21" s="153" t="str">
        <f>IF($AE21=9,IF($B21&lt;=U20,U20,Resumo!$H$17+U20),IF($AE22-$AE21=0,"",T21))</f>
        <v/>
      </c>
      <c r="V21" s="153" t="str">
        <f>IF($AE21=10,IF($B21&lt;=V20,V20,Resumo!$H$18+V20),IF($AE22-$AE21=0,"",U21))</f>
        <v/>
      </c>
      <c r="X21" s="150">
        <f t="shared" si="3"/>
        <v>0</v>
      </c>
      <c r="Y21" s="150">
        <f t="shared" si="4"/>
        <v>0</v>
      </c>
      <c r="Z21" s="150">
        <f>IF(B21&lt;=Resumo!$F$9,1,IF(B21&lt;=Resumo!$F$10,2,""))</f>
        <v>1</v>
      </c>
      <c r="AA21" s="150">
        <f>IF(B21&lt;=Resumo!$F$11,IF(B21&gt;=Resumo!$D$11,3,""),IF(B21&lt;=Resumo!$F$12,IF(B21&gt;=Resumo!$D$12,4,""),""))</f>
        <v>3</v>
      </c>
      <c r="AB21" s="150">
        <f>IF(B21&lt;=Resumo!$F$13,IF(B21&gt;=Resumo!$D$13,5,""),IF(B21&lt;=Resumo!$F$14,IF(B21&gt;=Resumo!$D$14,6,""),""))</f>
        <v>5</v>
      </c>
      <c r="AC21" s="150">
        <f>IF(B21&lt;=Resumo!$F$15,IF(B21&gt;=Resumo!$D$15,7,""),IF(B21&lt;=Resumo!$F$16,IF(B21&gt;=Resumo!$D$16,8,""),""))</f>
        <v>7</v>
      </c>
      <c r="AD21" s="150">
        <f>IF(B21&lt;=Resumo!$F$17,IF(B21&gt;=Resumo!$D$17,9,""),IF(B21&lt;=Resumo!$F$18,IF(B21&gt;=Resumo!$D$18,10,""),""))</f>
        <v>9</v>
      </c>
      <c r="AE21" s="15">
        <f t="shared" si="5"/>
        <v>25</v>
      </c>
      <c r="AF21" s="15" t="str">
        <f>IF(AE21=1,Resumo!$G$9,IF(AE21=2,Resumo!$G$10,IF(AE21=3,Resumo!$G$11,IF(AE21=4,Resumo!$G$12,IF(AE21=5,Resumo!$G$13,IF(AE21=6,Resumo!$G$14,IF(AE21=7,Resumo!$G$15,IF(AE21=8,Resumo!$G$16,IF(AE21=9,Resumo!$G$17,IF(AE21=10,Resumo!$G$18,""))))))))))</f>
        <v/>
      </c>
      <c r="AH21" s="15" t="str">
        <f t="shared" si="6"/>
        <v/>
      </c>
      <c r="AI21" s="15">
        <f t="shared" si="7"/>
        <v>0</v>
      </c>
      <c r="AJ21" s="15" t="e">
        <f>IF(AE21=1,'Fase 1'!$AI$7*'Fase 1'!$AQ$10,IF(AE21=2,'Fase 1'!$AI$7*'Fase 1'!$AQ$11,IF(AE21=3,'Fase 1'!$AI$7*'Fase 1'!$AQ$12,IF(AE21=4,'Fase 1'!$AI$7*'Fase 2'!$AQ$10,IF(AE21=5,'Fase 1'!$AI$7*'Fase 2'!$AQ$11,IF(AE21=6,'Fase 1'!$AI$7*'Fase 2'!$AQ$12,IF(AE21&gt;=7,'Fase 1'!$AI$7*'Fase 1'!$AJ$7,"")))))))</f>
        <v>#VALUE!</v>
      </c>
      <c r="AK21" s="15" t="str">
        <f>IF(AE21=1,'Fase 1'!$AQ$14,IF(AE21=2,'Fase 1'!$AQ$15,IF(AE21=3,'Fase 1'!$AQ$16,IF(AE21=4,'Fase 2'!$AQ$14,IF(AE21=5,'Fase 2'!$AQ$15,IF(AE21=6,'Fase 2'!$AQ$16,IF(AE21=7,'Fase 3'!$AQ$11,IF(AE21=8,'Fase 4'!$AQ$12,IF(AE21=9,'Fase 4'!$AQ$12,IF(AE21=10,'Fase 4'!$AQ$12,""))))))))))</f>
        <v/>
      </c>
      <c r="AL21" s="15" t="str">
        <f t="shared" si="8"/>
        <v/>
      </c>
      <c r="AM21" s="15" t="str">
        <f t="shared" si="9"/>
        <v/>
      </c>
      <c r="AN21" s="15" t="str">
        <f>IF(AE21=0,"",IF(AE21&lt;=3,'Fase 1'!$AM$7*'Fase 1'!$AN$7,IF(AE21=4,'Fase 2'!$AM$7*'Fase 2'!$AN$14,IF(AE21=5,'Fase 2'!$AM$7*'Fase 2'!$AN$15,IF(AE21=6,'Fase 2'!$AM$7*'Fase 2'!$AN$16,IF(AE21=7,'Fase 3'!$AM$7*'Fase 3'!$AN$7,IF(AE21=8,'Fase 4'!$AM$7*'Fase 4'!$AN$14,IF(AE21=8,'Fase 4'!$AM$7*'Fase 4'!$AN$14,IF(AE21=9,'Fase 4'!$AM$7*'Fase 4'!$AN$15,IF(AE21=10,'Fase 4'!$AM$7*'Fase 4'!$AN$16,""))))))))))</f>
        <v/>
      </c>
    </row>
    <row r="22" spans="2:40" x14ac:dyDescent="0.25">
      <c r="B22" s="157" t="str">
        <f>IF(B21="","",IF(B21&lt;'Fase 1'!$B$5,B21+1,""))</f>
        <v/>
      </c>
      <c r="C22" s="158" t="str">
        <f t="shared" si="0"/>
        <v/>
      </c>
      <c r="D22" s="159" t="str">
        <f t="shared" si="1"/>
        <v/>
      </c>
      <c r="E22" s="160" t="str">
        <f t="shared" si="2"/>
        <v/>
      </c>
      <c r="F22" s="165"/>
      <c r="G22" s="162" t="str">
        <f>IF('Fase 1'!$B$5="","",IF($G$5="","",IF(AJ22="","",IF(100-(AK22-AL22)/AJ22*100&lt;10,"&lt; 10",100-(AK22-AL22)/AJ22*100))))</f>
        <v/>
      </c>
      <c r="H22" s="168"/>
      <c r="I22" s="167"/>
      <c r="M22" s="153" t="str">
        <f>IF($AE22=1,IF($B22&lt;=M21,M21,Resumo!$H$9+M21),"")</f>
        <v/>
      </c>
      <c r="N22" s="153" t="str">
        <f>IF($AE22=2,IF($B22&lt;=N21,N21,Resumo!$H$10+N21),IF($AE23-$AE22=0,"",M22))</f>
        <v/>
      </c>
      <c r="O22" s="153" t="str">
        <f>IF($AE22=3,IF($B22&lt;=O21,O21,Resumo!$H$11+O21),IF($AE23-$AE22=0,"",N22))</f>
        <v/>
      </c>
      <c r="P22" s="153" t="str">
        <f>IF($AE22=4,IF($B22&lt;=P21,P21,Resumo!$H$12+P21),IF($AE23-$AE22=0,"",O22))</f>
        <v/>
      </c>
      <c r="Q22" s="153" t="str">
        <f>IF($AE22=5,IF($B22&lt;=Q21,Q21,Resumo!$H$13+Q21),IF($AE23-$AE22=0,"",P22))</f>
        <v/>
      </c>
      <c r="R22" s="153" t="str">
        <f>IF($AE22=6,IF($B22&lt;=R21,R21,Resumo!$H$14+R21),IF($AE23-$AE22=0,"",Q22))</f>
        <v/>
      </c>
      <c r="S22" s="153" t="str">
        <f>IF($AE22=7,IF($B22&lt;=S21,S21,Resumo!$H$15+S21),IF($AE23-$AE22=0,"",R22))</f>
        <v/>
      </c>
      <c r="T22" s="153" t="str">
        <f>IF($AE22=8,IF($B22&lt;=T21,T21,Resumo!$H$16+T21),IF($AE23-$AE22=0,"",S22))</f>
        <v/>
      </c>
      <c r="U22" s="153" t="str">
        <f>IF($AE22=9,IF($B22&lt;=U21,U21,Resumo!$H$17+U21),IF($AE23-$AE22=0,"",T22))</f>
        <v/>
      </c>
      <c r="V22" s="153" t="str">
        <f>IF($AE22=10,IF($B22&lt;=V21,V21,Resumo!$H$18+V21),IF($AE23-$AE22=0,"",U22))</f>
        <v/>
      </c>
      <c r="X22" s="150">
        <f t="shared" si="3"/>
        <v>0</v>
      </c>
      <c r="Y22" s="150">
        <f t="shared" si="4"/>
        <v>0</v>
      </c>
      <c r="Z22" s="150">
        <f>IF(B22&lt;=Resumo!$F$9,1,IF(B22&lt;=Resumo!$F$10,2,""))</f>
        <v>1</v>
      </c>
      <c r="AA22" s="150">
        <f>IF(B22&lt;=Resumo!$F$11,IF(B22&gt;=Resumo!$D$11,3,""),IF(B22&lt;=Resumo!$F$12,IF(B22&gt;=Resumo!$D$12,4,""),""))</f>
        <v>3</v>
      </c>
      <c r="AB22" s="150">
        <f>IF(B22&lt;=Resumo!$F$13,IF(B22&gt;=Resumo!$D$13,5,""),IF(B22&lt;=Resumo!$F$14,IF(B22&gt;=Resumo!$D$14,6,""),""))</f>
        <v>5</v>
      </c>
      <c r="AC22" s="150">
        <f>IF(B22&lt;=Resumo!$F$15,IF(B22&gt;=Resumo!$D$15,7,""),IF(B22&lt;=Resumo!$F$16,IF(B22&gt;=Resumo!$D$16,8,""),""))</f>
        <v>7</v>
      </c>
      <c r="AD22" s="150">
        <f>IF(B22&lt;=Resumo!$F$17,IF(B22&gt;=Resumo!$D$17,9,""),IF(B22&lt;=Resumo!$F$18,IF(B22&gt;=Resumo!$D$18,10,""),""))</f>
        <v>9</v>
      </c>
      <c r="AE22" s="15">
        <f t="shared" si="5"/>
        <v>25</v>
      </c>
      <c r="AF22" s="15" t="str">
        <f>IF(AE22=1,Resumo!$G$9,IF(AE22=2,Resumo!$G$10,IF(AE22=3,Resumo!$G$11,IF(AE22=4,Resumo!$G$12,IF(AE22=5,Resumo!$G$13,IF(AE22=6,Resumo!$G$14,IF(AE22=7,Resumo!$G$15,IF(AE22=8,Resumo!$G$16,IF(AE22=9,Resumo!$G$17,IF(AE22=10,Resumo!$G$18,""))))))))))</f>
        <v/>
      </c>
      <c r="AH22" s="15" t="str">
        <f t="shared" si="6"/>
        <v/>
      </c>
      <c r="AI22" s="15">
        <f t="shared" si="7"/>
        <v>0</v>
      </c>
      <c r="AJ22" s="15" t="e">
        <f>IF(AE22=1,'Fase 1'!$AI$7*'Fase 1'!$AQ$10,IF(AE22=2,'Fase 1'!$AI$7*'Fase 1'!$AQ$11,IF(AE22=3,'Fase 1'!$AI$7*'Fase 1'!$AQ$12,IF(AE22=4,'Fase 1'!$AI$7*'Fase 2'!$AQ$10,IF(AE22=5,'Fase 1'!$AI$7*'Fase 2'!$AQ$11,IF(AE22=6,'Fase 1'!$AI$7*'Fase 2'!$AQ$12,IF(AE22&gt;=7,'Fase 1'!$AI$7*'Fase 1'!$AJ$7,"")))))))</f>
        <v>#VALUE!</v>
      </c>
      <c r="AK22" s="15" t="str">
        <f>IF(AE22=1,'Fase 1'!$AQ$14,IF(AE22=2,'Fase 1'!$AQ$15,IF(AE22=3,'Fase 1'!$AQ$16,IF(AE22=4,'Fase 2'!$AQ$14,IF(AE22=5,'Fase 2'!$AQ$15,IF(AE22=6,'Fase 2'!$AQ$16,IF(AE22=7,'Fase 3'!$AQ$11,IF(AE22=8,'Fase 4'!$AQ$12,IF(AE22=9,'Fase 4'!$AQ$12,IF(AE22=10,'Fase 4'!$AQ$12,""))))))))))</f>
        <v/>
      </c>
      <c r="AL22" s="15" t="str">
        <f t="shared" si="8"/>
        <v/>
      </c>
      <c r="AM22" s="15" t="str">
        <f t="shared" si="9"/>
        <v/>
      </c>
      <c r="AN22" s="15" t="str">
        <f>IF(AE22=0,"",IF(AE22&lt;=3,'Fase 1'!$AM$7*'Fase 1'!$AN$7,IF(AE22=4,'Fase 2'!$AM$7*'Fase 2'!$AN$14,IF(AE22=5,'Fase 2'!$AM$7*'Fase 2'!$AN$15,IF(AE22=6,'Fase 2'!$AM$7*'Fase 2'!$AN$16,IF(AE22=7,'Fase 3'!$AM$7*'Fase 3'!$AN$7,IF(AE22=8,'Fase 4'!$AM$7*'Fase 4'!$AN$14,IF(AE22=8,'Fase 4'!$AM$7*'Fase 4'!$AN$14,IF(AE22=9,'Fase 4'!$AM$7*'Fase 4'!$AN$15,IF(AE22=10,'Fase 4'!$AM$7*'Fase 4'!$AN$16,""))))))))))</f>
        <v/>
      </c>
    </row>
    <row r="23" spans="2:40" x14ac:dyDescent="0.25">
      <c r="B23" s="157" t="str">
        <f>IF(B22="","",IF(B22&lt;'Fase 1'!$B$5,B22+1,""))</f>
        <v/>
      </c>
      <c r="C23" s="158" t="str">
        <f t="shared" si="0"/>
        <v/>
      </c>
      <c r="D23" s="159" t="str">
        <f t="shared" si="1"/>
        <v/>
      </c>
      <c r="E23" s="160" t="str">
        <f t="shared" si="2"/>
        <v/>
      </c>
      <c r="F23" s="165"/>
      <c r="G23" s="162" t="str">
        <f>IF('Fase 1'!$B$5="","",IF($G$5="","",IF(AJ23="","",IF(100-(AK23-AL23)/AJ23*100&lt;10,"&lt; 10",100-(AK23-AL23)/AJ23*100))))</f>
        <v/>
      </c>
      <c r="H23" s="168"/>
      <c r="I23" s="167"/>
      <c r="M23" s="153" t="str">
        <f>IF($AE23=1,IF($B23&lt;=M22,M22,Resumo!$H$9+M22),"")</f>
        <v/>
      </c>
      <c r="N23" s="153" t="str">
        <f>IF($AE23=2,IF($B23&lt;=N22,N22,Resumo!$H$10+N22),IF($AE24-$AE23=0,"",M23))</f>
        <v/>
      </c>
      <c r="O23" s="153" t="str">
        <f>IF($AE23=3,IF($B23&lt;=O22,O22,Resumo!$H$11+O22),IF($AE24-$AE23=0,"",N23))</f>
        <v/>
      </c>
      <c r="P23" s="153" t="str">
        <f>IF($AE23=4,IF($B23&lt;=P22,P22,Resumo!$H$12+P22),IF($AE24-$AE23=0,"",O23))</f>
        <v/>
      </c>
      <c r="Q23" s="153" t="str">
        <f>IF($AE23=5,IF($B23&lt;=Q22,Q22,Resumo!$H$13+Q22),IF($AE24-$AE23=0,"",P23))</f>
        <v/>
      </c>
      <c r="R23" s="153" t="str">
        <f>IF($AE23=6,IF($B23&lt;=R22,R22,Resumo!$H$14+R22),IF($AE24-$AE23=0,"",Q23))</f>
        <v/>
      </c>
      <c r="S23" s="153" t="str">
        <f>IF($AE23=7,IF($B23&lt;=S22,S22,Resumo!$H$15+S22),IF($AE24-$AE23=0,"",R23))</f>
        <v/>
      </c>
      <c r="T23" s="153" t="str">
        <f>IF($AE23=8,IF($B23&lt;=T22,T22,Resumo!$H$16+T22),IF($AE24-$AE23=0,"",S23))</f>
        <v/>
      </c>
      <c r="U23" s="153" t="str">
        <f>IF($AE23=9,IF($B23&lt;=U22,U22,Resumo!$H$17+U22),IF($AE24-$AE23=0,"",T23))</f>
        <v/>
      </c>
      <c r="V23" s="153" t="str">
        <f>IF($AE23=10,IF($B23&lt;=V22,V22,Resumo!$H$18+V22),IF($AE24-$AE23=0,"",U23))</f>
        <v/>
      </c>
      <c r="X23" s="150">
        <f t="shared" si="3"/>
        <v>0</v>
      </c>
      <c r="Y23" s="150">
        <f t="shared" si="4"/>
        <v>0</v>
      </c>
      <c r="Z23" s="150">
        <f>IF(B23&lt;=Resumo!$F$9,1,IF(B23&lt;=Resumo!$F$10,2,""))</f>
        <v>1</v>
      </c>
      <c r="AA23" s="150">
        <f>IF(B23&lt;=Resumo!$F$11,IF(B23&gt;=Resumo!$D$11,3,""),IF(B23&lt;=Resumo!$F$12,IF(B23&gt;=Resumo!$D$12,4,""),""))</f>
        <v>3</v>
      </c>
      <c r="AB23" s="150">
        <f>IF(B23&lt;=Resumo!$F$13,IF(B23&gt;=Resumo!$D$13,5,""),IF(B23&lt;=Resumo!$F$14,IF(B23&gt;=Resumo!$D$14,6,""),""))</f>
        <v>5</v>
      </c>
      <c r="AC23" s="150">
        <f>IF(B23&lt;=Resumo!$F$15,IF(B23&gt;=Resumo!$D$15,7,""),IF(B23&lt;=Resumo!$F$16,IF(B23&gt;=Resumo!$D$16,8,""),""))</f>
        <v>7</v>
      </c>
      <c r="AD23" s="150">
        <f>IF(B23&lt;=Resumo!$F$17,IF(B23&gt;=Resumo!$D$17,9,""),IF(B23&lt;=Resumo!$F$18,IF(B23&gt;=Resumo!$D$18,10,""),""))</f>
        <v>9</v>
      </c>
      <c r="AE23" s="15">
        <f t="shared" si="5"/>
        <v>25</v>
      </c>
      <c r="AF23" s="15" t="str">
        <f>IF(AE23=1,Resumo!$G$9,IF(AE23=2,Resumo!$G$10,IF(AE23=3,Resumo!$G$11,IF(AE23=4,Resumo!$G$12,IF(AE23=5,Resumo!$G$13,IF(AE23=6,Resumo!$G$14,IF(AE23=7,Resumo!$G$15,IF(AE23=8,Resumo!$G$16,IF(AE23=9,Resumo!$G$17,IF(AE23=10,Resumo!$G$18,""))))))))))</f>
        <v/>
      </c>
      <c r="AH23" s="15" t="str">
        <f t="shared" si="6"/>
        <v/>
      </c>
      <c r="AI23" s="15">
        <f t="shared" si="7"/>
        <v>0</v>
      </c>
      <c r="AJ23" s="15" t="e">
        <f>IF(AE23=1,'Fase 1'!$AI$7*'Fase 1'!$AQ$10,IF(AE23=2,'Fase 1'!$AI$7*'Fase 1'!$AQ$11,IF(AE23=3,'Fase 1'!$AI$7*'Fase 1'!$AQ$12,IF(AE23=4,'Fase 1'!$AI$7*'Fase 2'!$AQ$10,IF(AE23=5,'Fase 1'!$AI$7*'Fase 2'!$AQ$11,IF(AE23=6,'Fase 1'!$AI$7*'Fase 2'!$AQ$12,IF(AE23&gt;=7,'Fase 1'!$AI$7*'Fase 1'!$AJ$7,"")))))))</f>
        <v>#VALUE!</v>
      </c>
      <c r="AK23" s="15" t="str">
        <f>IF(AE23=1,'Fase 1'!$AQ$14,IF(AE23=2,'Fase 1'!$AQ$15,IF(AE23=3,'Fase 1'!$AQ$16,IF(AE23=4,'Fase 2'!$AQ$14,IF(AE23=5,'Fase 2'!$AQ$15,IF(AE23=6,'Fase 2'!$AQ$16,IF(AE23=7,'Fase 3'!$AQ$11,IF(AE23=8,'Fase 4'!$AQ$12,IF(AE23=9,'Fase 4'!$AQ$12,IF(AE23=10,'Fase 4'!$AQ$12,""))))))))))</f>
        <v/>
      </c>
      <c r="AL23" s="15" t="str">
        <f t="shared" si="8"/>
        <v/>
      </c>
      <c r="AM23" s="15" t="str">
        <f t="shared" si="9"/>
        <v/>
      </c>
      <c r="AN23" s="15" t="str">
        <f>IF(AE23=0,"",IF(AE23&lt;=3,'Fase 1'!$AM$7*'Fase 1'!$AN$7,IF(AE23=4,'Fase 2'!$AM$7*'Fase 2'!$AN$14,IF(AE23=5,'Fase 2'!$AM$7*'Fase 2'!$AN$15,IF(AE23=6,'Fase 2'!$AM$7*'Fase 2'!$AN$16,IF(AE23=7,'Fase 3'!$AM$7*'Fase 3'!$AN$7,IF(AE23=8,'Fase 4'!$AM$7*'Fase 4'!$AN$14,IF(AE23=8,'Fase 4'!$AM$7*'Fase 4'!$AN$14,IF(AE23=9,'Fase 4'!$AM$7*'Fase 4'!$AN$15,IF(AE23=10,'Fase 4'!$AM$7*'Fase 4'!$AN$16,""))))))))))</f>
        <v/>
      </c>
    </row>
    <row r="24" spans="2:40" x14ac:dyDescent="0.25">
      <c r="B24" s="157" t="str">
        <f>IF(B23="","",IF(B23&lt;'Fase 1'!$B$5,B23+1,""))</f>
        <v/>
      </c>
      <c r="C24" s="158" t="str">
        <f t="shared" si="0"/>
        <v/>
      </c>
      <c r="D24" s="159" t="str">
        <f t="shared" si="1"/>
        <v/>
      </c>
      <c r="E24" s="160" t="str">
        <f t="shared" si="2"/>
        <v/>
      </c>
      <c r="F24" s="165"/>
      <c r="G24" s="162" t="str">
        <f>IF('Fase 1'!$B$5="","",IF($G$5="","",IF(AJ24="","",IF(100-(AK24-AL24)/AJ24*100&lt;10,"&lt; 10",100-(AK24-AL24)/AJ24*100))))</f>
        <v/>
      </c>
      <c r="H24" s="168"/>
      <c r="I24" s="167"/>
      <c r="M24" s="153" t="str">
        <f>IF($AE24=1,IF($B24&lt;=M23,M23,Resumo!$H$9+M23),"")</f>
        <v/>
      </c>
      <c r="N24" s="153" t="str">
        <f>IF($AE24=2,IF($B24&lt;=N23,N23,Resumo!$H$10+N23),IF($AE25-$AE24=0,"",M24))</f>
        <v/>
      </c>
      <c r="O24" s="153" t="str">
        <f>IF($AE24=3,IF($B24&lt;=O23,O23,Resumo!$H$11+O23),IF($AE25-$AE24=0,"",N24))</f>
        <v/>
      </c>
      <c r="P24" s="153" t="str">
        <f>IF($AE24=4,IF($B24&lt;=P23,P23,Resumo!$H$12+P23),IF($AE25-$AE24=0,"",O24))</f>
        <v/>
      </c>
      <c r="Q24" s="153" t="str">
        <f>IF($AE24=5,IF($B24&lt;=Q23,Q23,Resumo!$H$13+Q23),IF($AE25-$AE24=0,"",P24))</f>
        <v/>
      </c>
      <c r="R24" s="153" t="str">
        <f>IF($AE24=6,IF($B24&lt;=R23,R23,Resumo!$H$14+R23),IF($AE25-$AE24=0,"",Q24))</f>
        <v/>
      </c>
      <c r="S24" s="153" t="str">
        <f>IF($AE24=7,IF($B24&lt;=S23,S23,Resumo!$H$15+S23),IF($AE25-$AE24=0,"",R24))</f>
        <v/>
      </c>
      <c r="T24" s="153" t="str">
        <f>IF($AE24=8,IF($B24&lt;=T23,T23,Resumo!$H$16+T23),IF($AE25-$AE24=0,"",S24))</f>
        <v/>
      </c>
      <c r="U24" s="153" t="str">
        <f>IF($AE24=9,IF($B24&lt;=U23,U23,Resumo!$H$17+U23),IF($AE25-$AE24=0,"",T24))</f>
        <v/>
      </c>
      <c r="V24" s="153" t="str">
        <f>IF($AE24=10,IF($B24&lt;=V23,V23,Resumo!$H$18+V23),IF($AE25-$AE24=0,"",U24))</f>
        <v/>
      </c>
      <c r="X24" s="150">
        <f t="shared" si="3"/>
        <v>0</v>
      </c>
      <c r="Y24" s="150">
        <f t="shared" si="4"/>
        <v>0</v>
      </c>
      <c r="Z24" s="150">
        <f>IF(B24&lt;=Resumo!$F$9,1,IF(B24&lt;=Resumo!$F$10,2,""))</f>
        <v>1</v>
      </c>
      <c r="AA24" s="150">
        <f>IF(B24&lt;=Resumo!$F$11,IF(B24&gt;=Resumo!$D$11,3,""),IF(B24&lt;=Resumo!$F$12,IF(B24&gt;=Resumo!$D$12,4,""),""))</f>
        <v>3</v>
      </c>
      <c r="AB24" s="150">
        <f>IF(B24&lt;=Resumo!$F$13,IF(B24&gt;=Resumo!$D$13,5,""),IF(B24&lt;=Resumo!$F$14,IF(B24&gt;=Resumo!$D$14,6,""),""))</f>
        <v>5</v>
      </c>
      <c r="AC24" s="150">
        <f>IF(B24&lt;=Resumo!$F$15,IF(B24&gt;=Resumo!$D$15,7,""),IF(B24&lt;=Resumo!$F$16,IF(B24&gt;=Resumo!$D$16,8,""),""))</f>
        <v>7</v>
      </c>
      <c r="AD24" s="150">
        <f>IF(B24&lt;=Resumo!$F$17,IF(B24&gt;=Resumo!$D$17,9,""),IF(B24&lt;=Resumo!$F$18,IF(B24&gt;=Resumo!$D$18,10,""),""))</f>
        <v>9</v>
      </c>
      <c r="AE24" s="15">
        <f t="shared" si="5"/>
        <v>25</v>
      </c>
      <c r="AF24" s="15" t="str">
        <f>IF(AE24=1,Resumo!$G$9,IF(AE24=2,Resumo!$G$10,IF(AE24=3,Resumo!$G$11,IF(AE24=4,Resumo!$G$12,IF(AE24=5,Resumo!$G$13,IF(AE24=6,Resumo!$G$14,IF(AE24=7,Resumo!$G$15,IF(AE24=8,Resumo!$G$16,IF(AE24=9,Resumo!$G$17,IF(AE24=10,Resumo!$G$18,""))))))))))</f>
        <v/>
      </c>
      <c r="AH24" s="15" t="str">
        <f t="shared" si="6"/>
        <v/>
      </c>
      <c r="AI24" s="15">
        <f t="shared" si="7"/>
        <v>0</v>
      </c>
      <c r="AJ24" s="15" t="e">
        <f>IF(AE24=1,'Fase 1'!$AI$7*'Fase 1'!$AQ$10,IF(AE24=2,'Fase 1'!$AI$7*'Fase 1'!$AQ$11,IF(AE24=3,'Fase 1'!$AI$7*'Fase 1'!$AQ$12,IF(AE24=4,'Fase 1'!$AI$7*'Fase 2'!$AQ$10,IF(AE24=5,'Fase 1'!$AI$7*'Fase 2'!$AQ$11,IF(AE24=6,'Fase 1'!$AI$7*'Fase 2'!$AQ$12,IF(AE24&gt;=7,'Fase 1'!$AI$7*'Fase 1'!$AJ$7,"")))))))</f>
        <v>#VALUE!</v>
      </c>
      <c r="AK24" s="15" t="str">
        <f>IF(AE24=1,'Fase 1'!$AQ$14,IF(AE24=2,'Fase 1'!$AQ$15,IF(AE24=3,'Fase 1'!$AQ$16,IF(AE24=4,'Fase 2'!$AQ$14,IF(AE24=5,'Fase 2'!$AQ$15,IF(AE24=6,'Fase 2'!$AQ$16,IF(AE24=7,'Fase 3'!$AQ$11,IF(AE24=8,'Fase 4'!$AQ$12,IF(AE24=9,'Fase 4'!$AQ$12,IF(AE24=10,'Fase 4'!$AQ$12,""))))))))))</f>
        <v/>
      </c>
      <c r="AL24" s="15" t="str">
        <f t="shared" si="8"/>
        <v/>
      </c>
      <c r="AM24" s="15" t="str">
        <f t="shared" si="9"/>
        <v/>
      </c>
      <c r="AN24" s="15" t="str">
        <f>IF(AE24=0,"",IF(AE24&lt;=3,'Fase 1'!$AM$7*'Fase 1'!$AN$7,IF(AE24=4,'Fase 2'!$AM$7*'Fase 2'!$AN$14,IF(AE24=5,'Fase 2'!$AM$7*'Fase 2'!$AN$15,IF(AE24=6,'Fase 2'!$AM$7*'Fase 2'!$AN$16,IF(AE24=7,'Fase 3'!$AM$7*'Fase 3'!$AN$7,IF(AE24=8,'Fase 4'!$AM$7*'Fase 4'!$AN$14,IF(AE24=8,'Fase 4'!$AM$7*'Fase 4'!$AN$14,IF(AE24=9,'Fase 4'!$AM$7*'Fase 4'!$AN$15,IF(AE24=10,'Fase 4'!$AM$7*'Fase 4'!$AN$16,""))))))))))</f>
        <v/>
      </c>
    </row>
    <row r="25" spans="2:40" x14ac:dyDescent="0.25">
      <c r="B25" s="157" t="str">
        <f>IF(B24="","",IF(B24&lt;'Fase 1'!$B$5,B24+1,""))</f>
        <v/>
      </c>
      <c r="C25" s="158" t="str">
        <f t="shared" si="0"/>
        <v/>
      </c>
      <c r="D25" s="159" t="str">
        <f t="shared" si="1"/>
        <v/>
      </c>
      <c r="E25" s="160" t="str">
        <f t="shared" si="2"/>
        <v/>
      </c>
      <c r="F25" s="165"/>
      <c r="G25" s="162" t="str">
        <f>IF('Fase 1'!$B$5="","",IF($G$5="","",IF(AJ25="","",IF(100-(AK25-AL25)/AJ25*100&lt;10,"&lt; 10",100-(AK25-AL25)/AJ25*100))))</f>
        <v/>
      </c>
      <c r="H25" s="168"/>
      <c r="I25" s="167"/>
      <c r="M25" s="153" t="str">
        <f>IF($AE25=1,IF($B25&lt;=M24,M24,Resumo!$H$9+M24),"")</f>
        <v/>
      </c>
      <c r="N25" s="153" t="str">
        <f>IF($AE25=2,IF($B25&lt;=N24,N24,Resumo!$H$10+N24),IF($AE26-$AE25=0,"",M25))</f>
        <v/>
      </c>
      <c r="O25" s="153" t="str">
        <f>IF($AE25=3,IF($B25&lt;=O24,O24,Resumo!$H$11+O24),IF($AE26-$AE25=0,"",N25))</f>
        <v/>
      </c>
      <c r="P25" s="153" t="str">
        <f>IF($AE25=4,IF($B25&lt;=P24,P24,Resumo!$H$12+P24),IF($AE26-$AE25=0,"",O25))</f>
        <v/>
      </c>
      <c r="Q25" s="153" t="str">
        <f>IF($AE25=5,IF($B25&lt;=Q24,Q24,Resumo!$H$13+Q24),IF($AE26-$AE25=0,"",P25))</f>
        <v/>
      </c>
      <c r="R25" s="153" t="str">
        <f>IF($AE25=6,IF($B25&lt;=R24,R24,Resumo!$H$14+R24),IF($AE26-$AE25=0,"",Q25))</f>
        <v/>
      </c>
      <c r="S25" s="153" t="str">
        <f>IF($AE25=7,IF($B25&lt;=S24,S24,Resumo!$H$15+S24),IF($AE26-$AE25=0,"",R25))</f>
        <v/>
      </c>
      <c r="T25" s="153" t="str">
        <f>IF($AE25=8,IF($B25&lt;=T24,T24,Resumo!$H$16+T24),IF($AE26-$AE25=0,"",S25))</f>
        <v/>
      </c>
      <c r="U25" s="153" t="str">
        <f>IF($AE25=9,IF($B25&lt;=U24,U24,Resumo!$H$17+U24),IF($AE26-$AE25=0,"",T25))</f>
        <v/>
      </c>
      <c r="V25" s="153" t="str">
        <f>IF($AE25=10,IF($B25&lt;=V24,V24,Resumo!$H$18+V24),IF($AE26-$AE25=0,"",U25))</f>
        <v/>
      </c>
      <c r="X25" s="150">
        <f t="shared" si="3"/>
        <v>0</v>
      </c>
      <c r="Y25" s="150">
        <f t="shared" si="4"/>
        <v>0</v>
      </c>
      <c r="Z25" s="150">
        <f>IF(B25&lt;=Resumo!$F$9,1,IF(B25&lt;=Resumo!$F$10,2,""))</f>
        <v>1</v>
      </c>
      <c r="AA25" s="150">
        <f>IF(B25&lt;=Resumo!$F$11,IF(B25&gt;=Resumo!$D$11,3,""),IF(B25&lt;=Resumo!$F$12,IF(B25&gt;=Resumo!$D$12,4,""),""))</f>
        <v>3</v>
      </c>
      <c r="AB25" s="150">
        <f>IF(B25&lt;=Resumo!$F$13,IF(B25&gt;=Resumo!$D$13,5,""),IF(B25&lt;=Resumo!$F$14,IF(B25&gt;=Resumo!$D$14,6,""),""))</f>
        <v>5</v>
      </c>
      <c r="AC25" s="150">
        <f>IF(B25&lt;=Resumo!$F$15,IF(B25&gt;=Resumo!$D$15,7,""),IF(B25&lt;=Resumo!$F$16,IF(B25&gt;=Resumo!$D$16,8,""),""))</f>
        <v>7</v>
      </c>
      <c r="AD25" s="150">
        <f>IF(B25&lt;=Resumo!$F$17,IF(B25&gt;=Resumo!$D$17,9,""),IF(B25&lt;=Resumo!$F$18,IF(B25&gt;=Resumo!$D$18,10,""),""))</f>
        <v>9</v>
      </c>
      <c r="AE25" s="15">
        <f t="shared" si="5"/>
        <v>25</v>
      </c>
      <c r="AF25" s="15" t="str">
        <f>IF(AE25=1,Resumo!$G$9,IF(AE25=2,Resumo!$G$10,IF(AE25=3,Resumo!$G$11,IF(AE25=4,Resumo!$G$12,IF(AE25=5,Resumo!$G$13,IF(AE25=6,Resumo!$G$14,IF(AE25=7,Resumo!$G$15,IF(AE25=8,Resumo!$G$16,IF(AE25=9,Resumo!$G$17,IF(AE25=10,Resumo!$G$18,""))))))))))</f>
        <v/>
      </c>
      <c r="AH25" s="15" t="str">
        <f t="shared" si="6"/>
        <v/>
      </c>
      <c r="AI25" s="15">
        <f t="shared" si="7"/>
        <v>0</v>
      </c>
      <c r="AJ25" s="15" t="e">
        <f>IF(AE25=1,'Fase 1'!$AI$7*'Fase 1'!$AQ$10,IF(AE25=2,'Fase 1'!$AI$7*'Fase 1'!$AQ$11,IF(AE25=3,'Fase 1'!$AI$7*'Fase 1'!$AQ$12,IF(AE25=4,'Fase 1'!$AI$7*'Fase 2'!$AQ$10,IF(AE25=5,'Fase 1'!$AI$7*'Fase 2'!$AQ$11,IF(AE25=6,'Fase 1'!$AI$7*'Fase 2'!$AQ$12,IF(AE25&gt;=7,'Fase 1'!$AI$7*'Fase 1'!$AJ$7,"")))))))</f>
        <v>#VALUE!</v>
      </c>
      <c r="AK25" s="15" t="str">
        <f>IF(AE25=1,'Fase 1'!$AQ$14,IF(AE25=2,'Fase 1'!$AQ$15,IF(AE25=3,'Fase 1'!$AQ$16,IF(AE25=4,'Fase 2'!$AQ$14,IF(AE25=5,'Fase 2'!$AQ$15,IF(AE25=6,'Fase 2'!$AQ$16,IF(AE25=7,'Fase 3'!$AQ$11,IF(AE25=8,'Fase 4'!$AQ$12,IF(AE25=9,'Fase 4'!$AQ$12,IF(AE25=10,'Fase 4'!$AQ$12,""))))))))))</f>
        <v/>
      </c>
      <c r="AL25" s="15" t="str">
        <f t="shared" si="8"/>
        <v/>
      </c>
      <c r="AM25" s="15" t="str">
        <f t="shared" si="9"/>
        <v/>
      </c>
      <c r="AN25" s="15" t="str">
        <f>IF(AE25=0,"",IF(AE25&lt;=3,'Fase 1'!$AM$7*'Fase 1'!$AN$7,IF(AE25=4,'Fase 2'!$AM$7*'Fase 2'!$AN$14,IF(AE25=5,'Fase 2'!$AM$7*'Fase 2'!$AN$15,IF(AE25=6,'Fase 2'!$AM$7*'Fase 2'!$AN$16,IF(AE25=7,'Fase 3'!$AM$7*'Fase 3'!$AN$7,IF(AE25=8,'Fase 4'!$AM$7*'Fase 4'!$AN$14,IF(AE25=8,'Fase 4'!$AM$7*'Fase 4'!$AN$14,IF(AE25=9,'Fase 4'!$AM$7*'Fase 4'!$AN$15,IF(AE25=10,'Fase 4'!$AM$7*'Fase 4'!$AN$16,""))))))))))</f>
        <v/>
      </c>
    </row>
    <row r="26" spans="2:40" x14ac:dyDescent="0.25">
      <c r="B26" s="157" t="str">
        <f>IF(B25="","",IF(B25&lt;'Fase 1'!$B$5,B25+1,""))</f>
        <v/>
      </c>
      <c r="C26" s="158" t="str">
        <f t="shared" si="0"/>
        <v/>
      </c>
      <c r="D26" s="159" t="str">
        <f t="shared" si="1"/>
        <v/>
      </c>
      <c r="E26" s="160" t="str">
        <f t="shared" si="2"/>
        <v/>
      </c>
      <c r="F26" s="165"/>
      <c r="G26" s="162" t="str">
        <f>IF('Fase 1'!$B$5="","",IF($G$5="","",IF(AJ26="","",IF(100-(AK26-AL26)/AJ26*100&lt;10,"&lt; 10",100-(AK26-AL26)/AJ26*100))))</f>
        <v/>
      </c>
      <c r="H26" s="168"/>
      <c r="I26" s="167"/>
      <c r="M26" s="153" t="str">
        <f>IF($AE26=1,IF($B26&lt;=M25,M25,Resumo!$H$9+M25),"")</f>
        <v/>
      </c>
      <c r="N26" s="153" t="str">
        <f>IF($AE26=2,IF($B26&lt;=N25,N25,Resumo!$H$10+N25),IF($AE27-$AE26=0,"",M26))</f>
        <v/>
      </c>
      <c r="O26" s="153" t="str">
        <f>IF($AE26=3,IF($B26&lt;=O25,O25,Resumo!$H$11+O25),IF($AE27-$AE26=0,"",N26))</f>
        <v/>
      </c>
      <c r="P26" s="153" t="str">
        <f>IF($AE26=4,IF($B26&lt;=P25,P25,Resumo!$H$12+P25),IF($AE27-$AE26=0,"",O26))</f>
        <v/>
      </c>
      <c r="Q26" s="153" t="str">
        <f>IF($AE26=5,IF($B26&lt;=Q25,Q25,Resumo!$H$13+Q25),IF($AE27-$AE26=0,"",P26))</f>
        <v/>
      </c>
      <c r="R26" s="153" t="str">
        <f>IF($AE26=6,IF($B26&lt;=R25,R25,Resumo!$H$14+R25),IF($AE27-$AE26=0,"",Q26))</f>
        <v/>
      </c>
      <c r="S26" s="153" t="str">
        <f>IF($AE26=7,IF($B26&lt;=S25,S25,Resumo!$H$15+S25),IF($AE27-$AE26=0,"",R26))</f>
        <v/>
      </c>
      <c r="T26" s="153" t="str">
        <f>IF($AE26=8,IF($B26&lt;=T25,T25,Resumo!$H$16+T25),IF($AE27-$AE26=0,"",S26))</f>
        <v/>
      </c>
      <c r="U26" s="153" t="str">
        <f>IF($AE26=9,IF($B26&lt;=U25,U25,Resumo!$H$17+U25),IF($AE27-$AE26=0,"",T26))</f>
        <v/>
      </c>
      <c r="V26" s="153" t="str">
        <f>IF($AE26=10,IF($B26&lt;=V25,V25,Resumo!$H$18+V25),IF($AE27-$AE26=0,"",U26))</f>
        <v/>
      </c>
      <c r="X26" s="150">
        <f t="shared" si="3"/>
        <v>0</v>
      </c>
      <c r="Y26" s="150">
        <f t="shared" si="4"/>
        <v>0</v>
      </c>
      <c r="Z26" s="150">
        <f>IF(B26&lt;=Resumo!$F$9,1,IF(B26&lt;=Resumo!$F$10,2,""))</f>
        <v>1</v>
      </c>
      <c r="AA26" s="150">
        <f>IF(B26&lt;=Resumo!$F$11,IF(B26&gt;=Resumo!$D$11,3,""),IF(B26&lt;=Resumo!$F$12,IF(B26&gt;=Resumo!$D$12,4,""),""))</f>
        <v>3</v>
      </c>
      <c r="AB26" s="150">
        <f>IF(B26&lt;=Resumo!$F$13,IF(B26&gt;=Resumo!$D$13,5,""),IF(B26&lt;=Resumo!$F$14,IF(B26&gt;=Resumo!$D$14,6,""),""))</f>
        <v>5</v>
      </c>
      <c r="AC26" s="150">
        <f>IF(B26&lt;=Resumo!$F$15,IF(B26&gt;=Resumo!$D$15,7,""),IF(B26&lt;=Resumo!$F$16,IF(B26&gt;=Resumo!$D$16,8,""),""))</f>
        <v>7</v>
      </c>
      <c r="AD26" s="150">
        <f>IF(B26&lt;=Resumo!$F$17,IF(B26&gt;=Resumo!$D$17,9,""),IF(B26&lt;=Resumo!$F$18,IF(B26&gt;=Resumo!$D$18,10,""),""))</f>
        <v>9</v>
      </c>
      <c r="AE26" s="15">
        <f t="shared" si="5"/>
        <v>25</v>
      </c>
      <c r="AF26" s="15" t="str">
        <f>IF(AE26=1,Resumo!$G$9,IF(AE26=2,Resumo!$G$10,IF(AE26=3,Resumo!$G$11,IF(AE26=4,Resumo!$G$12,IF(AE26=5,Resumo!$G$13,IF(AE26=6,Resumo!$G$14,IF(AE26=7,Resumo!$G$15,IF(AE26=8,Resumo!$G$16,IF(AE26=9,Resumo!$G$17,IF(AE26=10,Resumo!$G$18,""))))))))))</f>
        <v/>
      </c>
      <c r="AH26" s="15" t="str">
        <f t="shared" si="6"/>
        <v/>
      </c>
      <c r="AI26" s="15">
        <f t="shared" si="7"/>
        <v>0</v>
      </c>
      <c r="AJ26" s="15" t="e">
        <f>IF(AE26=1,'Fase 1'!$AI$7*'Fase 1'!$AQ$10,IF(AE26=2,'Fase 1'!$AI$7*'Fase 1'!$AQ$11,IF(AE26=3,'Fase 1'!$AI$7*'Fase 1'!$AQ$12,IF(AE26=4,'Fase 1'!$AI$7*'Fase 2'!$AQ$10,IF(AE26=5,'Fase 1'!$AI$7*'Fase 2'!$AQ$11,IF(AE26=6,'Fase 1'!$AI$7*'Fase 2'!$AQ$12,IF(AE26&gt;=7,'Fase 1'!$AI$7*'Fase 1'!$AJ$7,"")))))))</f>
        <v>#VALUE!</v>
      </c>
      <c r="AK26" s="15" t="str">
        <f>IF(AE26=1,'Fase 1'!$AQ$14,IF(AE26=2,'Fase 1'!$AQ$15,IF(AE26=3,'Fase 1'!$AQ$16,IF(AE26=4,'Fase 2'!$AQ$14,IF(AE26=5,'Fase 2'!$AQ$15,IF(AE26=6,'Fase 2'!$AQ$16,IF(AE26=7,'Fase 3'!$AQ$11,IF(AE26=8,'Fase 4'!$AQ$12,IF(AE26=9,'Fase 4'!$AQ$12,IF(AE26=10,'Fase 4'!$AQ$12,""))))))))))</f>
        <v/>
      </c>
      <c r="AL26" s="15" t="str">
        <f t="shared" si="8"/>
        <v/>
      </c>
      <c r="AM26" s="15" t="str">
        <f t="shared" si="9"/>
        <v/>
      </c>
      <c r="AN26" s="15" t="str">
        <f>IF(AE26=0,"",IF(AE26&lt;=3,'Fase 1'!$AM$7*'Fase 1'!$AN$7,IF(AE26=4,'Fase 2'!$AM$7*'Fase 2'!$AN$14,IF(AE26=5,'Fase 2'!$AM$7*'Fase 2'!$AN$15,IF(AE26=6,'Fase 2'!$AM$7*'Fase 2'!$AN$16,IF(AE26=7,'Fase 3'!$AM$7*'Fase 3'!$AN$7,IF(AE26=8,'Fase 4'!$AM$7*'Fase 4'!$AN$14,IF(AE26=8,'Fase 4'!$AM$7*'Fase 4'!$AN$14,IF(AE26=9,'Fase 4'!$AM$7*'Fase 4'!$AN$15,IF(AE26=10,'Fase 4'!$AM$7*'Fase 4'!$AN$16,""))))))))))</f>
        <v/>
      </c>
    </row>
    <row r="27" spans="2:40" x14ac:dyDescent="0.25">
      <c r="B27" s="157" t="str">
        <f>IF(B26="","",IF(B26&lt;'Fase 1'!$B$5,B26+1,""))</f>
        <v/>
      </c>
      <c r="C27" s="158" t="str">
        <f t="shared" si="0"/>
        <v/>
      </c>
      <c r="D27" s="159" t="str">
        <f t="shared" si="1"/>
        <v/>
      </c>
      <c r="E27" s="160" t="str">
        <f t="shared" si="2"/>
        <v/>
      </c>
      <c r="F27" s="165"/>
      <c r="G27" s="162" t="str">
        <f>IF('Fase 1'!$B$5="","",IF($G$5="","",IF(AJ27="","",IF(100-(AK27-AL27)/AJ27*100&lt;10,"&lt; 10",100-(AK27-AL27)/AJ27*100))))</f>
        <v/>
      </c>
      <c r="H27" s="168"/>
      <c r="I27" s="167"/>
      <c r="M27" s="153" t="str">
        <f>IF($AE27=1,IF($B27&lt;=M26,M26,Resumo!$H$9+M26),"")</f>
        <v/>
      </c>
      <c r="N27" s="153" t="str">
        <f>IF($AE27=2,IF($B27&lt;=N26,N26,Resumo!$H$10+N26),IF($AE28-$AE27=0,"",M27))</f>
        <v/>
      </c>
      <c r="O27" s="153" t="str">
        <f>IF($AE27=3,IF($B27&lt;=O26,O26,Resumo!$H$11+O26),IF($AE28-$AE27=0,"",N27))</f>
        <v/>
      </c>
      <c r="P27" s="153" t="str">
        <f>IF($AE27=4,IF($B27&lt;=P26,P26,Resumo!$H$12+P26),IF($AE28-$AE27=0,"",O27))</f>
        <v/>
      </c>
      <c r="Q27" s="153" t="str">
        <f>IF($AE27=5,IF($B27&lt;=Q26,Q26,Resumo!$H$13+Q26),IF($AE28-$AE27=0,"",P27))</f>
        <v/>
      </c>
      <c r="R27" s="153" t="str">
        <f>IF($AE27=6,IF($B27&lt;=R26,R26,Resumo!$H$14+R26),IF($AE28-$AE27=0,"",Q27))</f>
        <v/>
      </c>
      <c r="S27" s="153" t="str">
        <f>IF($AE27=7,IF($B27&lt;=S26,S26,Resumo!$H$15+S26),IF($AE28-$AE27=0,"",R27))</f>
        <v/>
      </c>
      <c r="T27" s="153" t="str">
        <f>IF($AE27=8,IF($B27&lt;=T26,T26,Resumo!$H$16+T26),IF($AE28-$AE27=0,"",S27))</f>
        <v/>
      </c>
      <c r="U27" s="153" t="str">
        <f>IF($AE27=9,IF($B27&lt;=U26,U26,Resumo!$H$17+U26),IF($AE28-$AE27=0,"",T27))</f>
        <v/>
      </c>
      <c r="V27" s="153" t="str">
        <f>IF($AE27=10,IF($B27&lt;=V26,V26,Resumo!$H$18+V26),IF($AE28-$AE27=0,"",U27))</f>
        <v/>
      </c>
      <c r="X27" s="150">
        <f t="shared" si="3"/>
        <v>0</v>
      </c>
      <c r="Y27" s="150">
        <f t="shared" si="4"/>
        <v>0</v>
      </c>
      <c r="Z27" s="150">
        <f>IF(B27&lt;=Resumo!$F$9,1,IF(B27&lt;=Resumo!$F$10,2,""))</f>
        <v>1</v>
      </c>
      <c r="AA27" s="150">
        <f>IF(B27&lt;=Resumo!$F$11,IF(B27&gt;=Resumo!$D$11,3,""),IF(B27&lt;=Resumo!$F$12,IF(B27&gt;=Resumo!$D$12,4,""),""))</f>
        <v>3</v>
      </c>
      <c r="AB27" s="150">
        <f>IF(B27&lt;=Resumo!$F$13,IF(B27&gt;=Resumo!$D$13,5,""),IF(B27&lt;=Resumo!$F$14,IF(B27&gt;=Resumo!$D$14,6,""),""))</f>
        <v>5</v>
      </c>
      <c r="AC27" s="150">
        <f>IF(B27&lt;=Resumo!$F$15,IF(B27&gt;=Resumo!$D$15,7,""),IF(B27&lt;=Resumo!$F$16,IF(B27&gt;=Resumo!$D$16,8,""),""))</f>
        <v>7</v>
      </c>
      <c r="AD27" s="150">
        <f>IF(B27&lt;=Resumo!$F$17,IF(B27&gt;=Resumo!$D$17,9,""),IF(B27&lt;=Resumo!$F$18,IF(B27&gt;=Resumo!$D$18,10,""),""))</f>
        <v>9</v>
      </c>
      <c r="AE27" s="15">
        <f t="shared" si="5"/>
        <v>25</v>
      </c>
      <c r="AF27" s="15" t="str">
        <f>IF(AE27=1,Resumo!$G$9,IF(AE27=2,Resumo!$G$10,IF(AE27=3,Resumo!$G$11,IF(AE27=4,Resumo!$G$12,IF(AE27=5,Resumo!$G$13,IF(AE27=6,Resumo!$G$14,IF(AE27=7,Resumo!$G$15,IF(AE27=8,Resumo!$G$16,IF(AE27=9,Resumo!$G$17,IF(AE27=10,Resumo!$G$18,""))))))))))</f>
        <v/>
      </c>
      <c r="AH27" s="15" t="str">
        <f t="shared" si="6"/>
        <v/>
      </c>
      <c r="AI27" s="15">
        <f t="shared" si="7"/>
        <v>0</v>
      </c>
      <c r="AJ27" s="15" t="e">
        <f>IF(AE27=1,'Fase 1'!$AI$7*'Fase 1'!$AQ$10,IF(AE27=2,'Fase 1'!$AI$7*'Fase 1'!$AQ$11,IF(AE27=3,'Fase 1'!$AI$7*'Fase 1'!$AQ$12,IF(AE27=4,'Fase 1'!$AI$7*'Fase 2'!$AQ$10,IF(AE27=5,'Fase 1'!$AI$7*'Fase 2'!$AQ$11,IF(AE27=6,'Fase 1'!$AI$7*'Fase 2'!$AQ$12,IF(AE27&gt;=7,'Fase 1'!$AI$7*'Fase 1'!$AJ$7,"")))))))</f>
        <v>#VALUE!</v>
      </c>
      <c r="AK27" s="15" t="str">
        <f>IF(AE27=1,'Fase 1'!$AQ$14,IF(AE27=2,'Fase 1'!$AQ$15,IF(AE27=3,'Fase 1'!$AQ$16,IF(AE27=4,'Fase 2'!$AQ$14,IF(AE27=5,'Fase 2'!$AQ$15,IF(AE27=6,'Fase 2'!$AQ$16,IF(AE27=7,'Fase 3'!$AQ$11,IF(AE27=8,'Fase 4'!$AQ$12,IF(AE27=9,'Fase 4'!$AQ$12,IF(AE27=10,'Fase 4'!$AQ$12,""))))))))))</f>
        <v/>
      </c>
      <c r="AL27" s="15" t="str">
        <f t="shared" si="8"/>
        <v/>
      </c>
      <c r="AM27" s="15" t="str">
        <f t="shared" si="9"/>
        <v/>
      </c>
      <c r="AN27" s="15" t="str">
        <f>IF(AE27=0,"",IF(AE27&lt;=3,'Fase 1'!$AM$7*'Fase 1'!$AN$7,IF(AE27=4,'Fase 2'!$AM$7*'Fase 2'!$AN$14,IF(AE27=5,'Fase 2'!$AM$7*'Fase 2'!$AN$15,IF(AE27=6,'Fase 2'!$AM$7*'Fase 2'!$AN$16,IF(AE27=7,'Fase 3'!$AM$7*'Fase 3'!$AN$7,IF(AE27=8,'Fase 4'!$AM$7*'Fase 4'!$AN$14,IF(AE27=8,'Fase 4'!$AM$7*'Fase 4'!$AN$14,IF(AE27=9,'Fase 4'!$AM$7*'Fase 4'!$AN$15,IF(AE27=10,'Fase 4'!$AM$7*'Fase 4'!$AN$16,""))))))))))</f>
        <v/>
      </c>
    </row>
    <row r="28" spans="2:40" x14ac:dyDescent="0.25">
      <c r="B28" s="157" t="str">
        <f>IF(B27="","",IF(B27&lt;'Fase 1'!$B$5,B27+1,""))</f>
        <v/>
      </c>
      <c r="C28" s="158" t="str">
        <f t="shared" si="0"/>
        <v/>
      </c>
      <c r="D28" s="159" t="str">
        <f t="shared" si="1"/>
        <v/>
      </c>
      <c r="E28" s="160" t="str">
        <f t="shared" si="2"/>
        <v/>
      </c>
      <c r="F28" s="165"/>
      <c r="G28" s="162" t="str">
        <f>IF('Fase 1'!$B$5="","",IF($G$5="","",IF(AJ28="","",IF(100-(AK28-AL28)/AJ28*100&lt;10,"&lt; 10",100-(AK28-AL28)/AJ28*100))))</f>
        <v/>
      </c>
      <c r="H28" s="168"/>
      <c r="I28" s="167"/>
      <c r="M28" s="153" t="str">
        <f>IF($AE28=1,IF($B28&lt;=M27,M27,Resumo!$H$9+M27),"")</f>
        <v/>
      </c>
      <c r="N28" s="153" t="str">
        <f>IF($AE28=2,IF($B28&lt;=N27,N27,Resumo!$H$10+N27),IF($AE29-$AE28=0,"",M28))</f>
        <v/>
      </c>
      <c r="O28" s="153" t="str">
        <f>IF($AE28=3,IF($B28&lt;=O27,O27,Resumo!$H$11+O27),IF($AE29-$AE28=0,"",N28))</f>
        <v/>
      </c>
      <c r="P28" s="153" t="str">
        <f>IF($AE28=4,IF($B28&lt;=P27,P27,Resumo!$H$12+P27),IF($AE29-$AE28=0,"",O28))</f>
        <v/>
      </c>
      <c r="Q28" s="153" t="str">
        <f>IF($AE28=5,IF($B28&lt;=Q27,Q27,Resumo!$H$13+Q27),IF($AE29-$AE28=0,"",P28))</f>
        <v/>
      </c>
      <c r="R28" s="153" t="str">
        <f>IF($AE28=6,IF($B28&lt;=R27,R27,Resumo!$H$14+R27),IF($AE29-$AE28=0,"",Q28))</f>
        <v/>
      </c>
      <c r="S28" s="153" t="str">
        <f>IF($AE28=7,IF($B28&lt;=S27,S27,Resumo!$H$15+S27),IF($AE29-$AE28=0,"",R28))</f>
        <v/>
      </c>
      <c r="T28" s="153" t="str">
        <f>IF($AE28=8,IF($B28&lt;=T27,T27,Resumo!$H$16+T27),IF($AE29-$AE28=0,"",S28))</f>
        <v/>
      </c>
      <c r="U28" s="153" t="str">
        <f>IF($AE28=9,IF($B28&lt;=U27,U27,Resumo!$H$17+U27),IF($AE29-$AE28=0,"",T28))</f>
        <v/>
      </c>
      <c r="V28" s="153" t="str">
        <f>IF($AE28=10,IF($B28&lt;=V27,V27,Resumo!$H$18+V27),IF($AE29-$AE28=0,"",U28))</f>
        <v/>
      </c>
      <c r="X28" s="150">
        <f t="shared" si="3"/>
        <v>0</v>
      </c>
      <c r="Y28" s="150">
        <f t="shared" si="4"/>
        <v>0</v>
      </c>
      <c r="Z28" s="150">
        <f>IF(B28&lt;=Resumo!$F$9,1,IF(B28&lt;=Resumo!$F$10,2,""))</f>
        <v>1</v>
      </c>
      <c r="AA28" s="150">
        <f>IF(B28&lt;=Resumo!$F$11,IF(B28&gt;=Resumo!$D$11,3,""),IF(B28&lt;=Resumo!$F$12,IF(B28&gt;=Resumo!$D$12,4,""),""))</f>
        <v>3</v>
      </c>
      <c r="AB28" s="150">
        <f>IF(B28&lt;=Resumo!$F$13,IF(B28&gt;=Resumo!$D$13,5,""),IF(B28&lt;=Resumo!$F$14,IF(B28&gt;=Resumo!$D$14,6,""),""))</f>
        <v>5</v>
      </c>
      <c r="AC28" s="150">
        <f>IF(B28&lt;=Resumo!$F$15,IF(B28&gt;=Resumo!$D$15,7,""),IF(B28&lt;=Resumo!$F$16,IF(B28&gt;=Resumo!$D$16,8,""),""))</f>
        <v>7</v>
      </c>
      <c r="AD28" s="150">
        <f>IF(B28&lt;=Resumo!$F$17,IF(B28&gt;=Resumo!$D$17,9,""),IF(B28&lt;=Resumo!$F$18,IF(B28&gt;=Resumo!$D$18,10,""),""))</f>
        <v>9</v>
      </c>
      <c r="AE28" s="15">
        <f t="shared" si="5"/>
        <v>25</v>
      </c>
      <c r="AF28" s="15" t="str">
        <f>IF(AE28=1,Resumo!$G$9,IF(AE28=2,Resumo!$G$10,IF(AE28=3,Resumo!$G$11,IF(AE28=4,Resumo!$G$12,IF(AE28=5,Resumo!$G$13,IF(AE28=6,Resumo!$G$14,IF(AE28=7,Resumo!$G$15,IF(AE28=8,Resumo!$G$16,IF(AE28=9,Resumo!$G$17,IF(AE28=10,Resumo!$G$18,""))))))))))</f>
        <v/>
      </c>
      <c r="AH28" s="15" t="str">
        <f t="shared" si="6"/>
        <v/>
      </c>
      <c r="AI28" s="15">
        <f t="shared" si="7"/>
        <v>0</v>
      </c>
      <c r="AJ28" s="15" t="e">
        <f>IF(AE28=1,'Fase 1'!$AI$7*'Fase 1'!$AQ$10,IF(AE28=2,'Fase 1'!$AI$7*'Fase 1'!$AQ$11,IF(AE28=3,'Fase 1'!$AI$7*'Fase 1'!$AQ$12,IF(AE28=4,'Fase 1'!$AI$7*'Fase 2'!$AQ$10,IF(AE28=5,'Fase 1'!$AI$7*'Fase 2'!$AQ$11,IF(AE28=6,'Fase 1'!$AI$7*'Fase 2'!$AQ$12,IF(AE28&gt;=7,'Fase 1'!$AI$7*'Fase 1'!$AJ$7,"")))))))</f>
        <v>#VALUE!</v>
      </c>
      <c r="AK28" s="15" t="str">
        <f>IF(AE28=1,'Fase 1'!$AQ$14,IF(AE28=2,'Fase 1'!$AQ$15,IF(AE28=3,'Fase 1'!$AQ$16,IF(AE28=4,'Fase 2'!$AQ$14,IF(AE28=5,'Fase 2'!$AQ$15,IF(AE28=6,'Fase 2'!$AQ$16,IF(AE28=7,'Fase 3'!$AQ$11,IF(AE28=8,'Fase 4'!$AQ$12,IF(AE28=9,'Fase 4'!$AQ$12,IF(AE28=10,'Fase 4'!$AQ$12,""))))))))))</f>
        <v/>
      </c>
      <c r="AL28" s="15" t="str">
        <f t="shared" si="8"/>
        <v/>
      </c>
      <c r="AM28" s="15" t="str">
        <f t="shared" si="9"/>
        <v/>
      </c>
      <c r="AN28" s="15" t="str">
        <f>IF(AE28=0,"",IF(AE28&lt;=3,'Fase 1'!$AM$7*'Fase 1'!$AN$7,IF(AE28=4,'Fase 2'!$AM$7*'Fase 2'!$AN$14,IF(AE28=5,'Fase 2'!$AM$7*'Fase 2'!$AN$15,IF(AE28=6,'Fase 2'!$AM$7*'Fase 2'!$AN$16,IF(AE28=7,'Fase 3'!$AM$7*'Fase 3'!$AN$7,IF(AE28=8,'Fase 4'!$AM$7*'Fase 4'!$AN$14,IF(AE28=8,'Fase 4'!$AM$7*'Fase 4'!$AN$14,IF(AE28=9,'Fase 4'!$AM$7*'Fase 4'!$AN$15,IF(AE28=10,'Fase 4'!$AM$7*'Fase 4'!$AN$16,""))))))))))</f>
        <v/>
      </c>
    </row>
    <row r="29" spans="2:40" x14ac:dyDescent="0.25">
      <c r="B29" s="157" t="str">
        <f>IF(B28="","",IF(B28&lt;'Fase 1'!$B$5,B28+1,""))</f>
        <v/>
      </c>
      <c r="C29" s="158" t="str">
        <f t="shared" si="0"/>
        <v/>
      </c>
      <c r="D29" s="159" t="str">
        <f t="shared" si="1"/>
        <v/>
      </c>
      <c r="E29" s="160" t="str">
        <f t="shared" si="2"/>
        <v/>
      </c>
      <c r="F29" s="165"/>
      <c r="G29" s="162" t="str">
        <f>IF('Fase 1'!$B$5="","",IF($G$5="","",IF(AJ29="","",IF(100-(AK29-AL29)/AJ29*100&lt;10,"&lt; 10",100-(AK29-AL29)/AJ29*100))))</f>
        <v/>
      </c>
      <c r="H29" s="168"/>
      <c r="I29" s="167"/>
      <c r="M29" s="153" t="str">
        <f>IF($AE29=1,IF($B29&lt;=M28,M28,Resumo!$H$9+M28),"")</f>
        <v/>
      </c>
      <c r="N29" s="153" t="str">
        <f>IF($AE29=2,IF($B29&lt;=N28,N28,Resumo!$H$10+N28),IF($AE30-$AE29=0,"",M29))</f>
        <v/>
      </c>
      <c r="O29" s="153" t="str">
        <f>IF($AE29=3,IF($B29&lt;=O28,O28,Resumo!$H$11+O28),IF($AE30-$AE29=0,"",N29))</f>
        <v/>
      </c>
      <c r="P29" s="153" t="str">
        <f>IF($AE29=4,IF($B29&lt;=P28,P28,Resumo!$H$12+P28),IF($AE30-$AE29=0,"",O29))</f>
        <v/>
      </c>
      <c r="Q29" s="153" t="str">
        <f>IF($AE29=5,IF($B29&lt;=Q28,Q28,Resumo!$H$13+Q28),IF($AE30-$AE29=0,"",P29))</f>
        <v/>
      </c>
      <c r="R29" s="153" t="str">
        <f>IF($AE29=6,IF($B29&lt;=R28,R28,Resumo!$H$14+R28),IF($AE30-$AE29=0,"",Q29))</f>
        <v/>
      </c>
      <c r="S29" s="153" t="str">
        <f>IF($AE29=7,IF($B29&lt;=S28,S28,Resumo!$H$15+S28),IF($AE30-$AE29=0,"",R29))</f>
        <v/>
      </c>
      <c r="T29" s="153" t="str">
        <f>IF($AE29=8,IF($B29&lt;=T28,T28,Resumo!$H$16+T28),IF($AE30-$AE29=0,"",S29))</f>
        <v/>
      </c>
      <c r="U29" s="153" t="str">
        <f>IF($AE29=9,IF($B29&lt;=U28,U28,Resumo!$H$17+U28),IF($AE30-$AE29=0,"",T29))</f>
        <v/>
      </c>
      <c r="V29" s="153" t="str">
        <f>IF($AE29=10,IF($B29&lt;=V28,V28,Resumo!$H$18+V28),IF($AE30-$AE29=0,"",U29))</f>
        <v/>
      </c>
      <c r="X29" s="150">
        <f t="shared" si="3"/>
        <v>0</v>
      </c>
      <c r="Y29" s="150">
        <f t="shared" si="4"/>
        <v>0</v>
      </c>
      <c r="Z29" s="150">
        <f>IF(B29&lt;=Resumo!$F$9,1,IF(B29&lt;=Resumo!$F$10,2,""))</f>
        <v>1</v>
      </c>
      <c r="AA29" s="150">
        <f>IF(B29&lt;=Resumo!$F$11,IF(B29&gt;=Resumo!$D$11,3,""),IF(B29&lt;=Resumo!$F$12,IF(B29&gt;=Resumo!$D$12,4,""),""))</f>
        <v>3</v>
      </c>
      <c r="AB29" s="150">
        <f>IF(B29&lt;=Resumo!$F$13,IF(B29&gt;=Resumo!$D$13,5,""),IF(B29&lt;=Resumo!$F$14,IF(B29&gt;=Resumo!$D$14,6,""),""))</f>
        <v>5</v>
      </c>
      <c r="AC29" s="150">
        <f>IF(B29&lt;=Resumo!$F$15,IF(B29&gt;=Resumo!$D$15,7,""),IF(B29&lt;=Resumo!$F$16,IF(B29&gt;=Resumo!$D$16,8,""),""))</f>
        <v>7</v>
      </c>
      <c r="AD29" s="150">
        <f>IF(B29&lt;=Resumo!$F$17,IF(B29&gt;=Resumo!$D$17,9,""),IF(B29&lt;=Resumo!$F$18,IF(B29&gt;=Resumo!$D$18,10,""),""))</f>
        <v>9</v>
      </c>
      <c r="AE29" s="15">
        <f t="shared" si="5"/>
        <v>25</v>
      </c>
      <c r="AF29" s="15" t="str">
        <f>IF(AE29=1,Resumo!$G$9,IF(AE29=2,Resumo!$G$10,IF(AE29=3,Resumo!$G$11,IF(AE29=4,Resumo!$G$12,IF(AE29=5,Resumo!$G$13,IF(AE29=6,Resumo!$G$14,IF(AE29=7,Resumo!$G$15,IF(AE29=8,Resumo!$G$16,IF(AE29=9,Resumo!$G$17,IF(AE29=10,Resumo!$G$18,""))))))))))</f>
        <v/>
      </c>
      <c r="AH29" s="15" t="str">
        <f t="shared" si="6"/>
        <v/>
      </c>
      <c r="AI29" s="15">
        <f t="shared" si="7"/>
        <v>0</v>
      </c>
      <c r="AJ29" s="15" t="e">
        <f>IF(AE29=1,'Fase 1'!$AI$7*'Fase 1'!$AQ$10,IF(AE29=2,'Fase 1'!$AI$7*'Fase 1'!$AQ$11,IF(AE29=3,'Fase 1'!$AI$7*'Fase 1'!$AQ$12,IF(AE29=4,'Fase 1'!$AI$7*'Fase 2'!$AQ$10,IF(AE29=5,'Fase 1'!$AI$7*'Fase 2'!$AQ$11,IF(AE29=6,'Fase 1'!$AI$7*'Fase 2'!$AQ$12,IF(AE29&gt;=7,'Fase 1'!$AI$7*'Fase 1'!$AJ$7,"")))))))</f>
        <v>#VALUE!</v>
      </c>
      <c r="AK29" s="15" t="str">
        <f>IF(AE29=1,'Fase 1'!$AQ$14,IF(AE29=2,'Fase 1'!$AQ$15,IF(AE29=3,'Fase 1'!$AQ$16,IF(AE29=4,'Fase 2'!$AQ$14,IF(AE29=5,'Fase 2'!$AQ$15,IF(AE29=6,'Fase 2'!$AQ$16,IF(AE29=7,'Fase 3'!$AQ$11,IF(AE29=8,'Fase 4'!$AQ$12,IF(AE29=9,'Fase 4'!$AQ$12,IF(AE29=10,'Fase 4'!$AQ$12,""))))))))))</f>
        <v/>
      </c>
      <c r="AL29" s="15" t="str">
        <f t="shared" si="8"/>
        <v/>
      </c>
      <c r="AM29" s="15" t="str">
        <f t="shared" si="9"/>
        <v/>
      </c>
      <c r="AN29" s="15" t="str">
        <f>IF(AE29=0,"",IF(AE29&lt;=3,'Fase 1'!$AM$7*'Fase 1'!$AN$7,IF(AE29=4,'Fase 2'!$AM$7*'Fase 2'!$AN$14,IF(AE29=5,'Fase 2'!$AM$7*'Fase 2'!$AN$15,IF(AE29=6,'Fase 2'!$AM$7*'Fase 2'!$AN$16,IF(AE29=7,'Fase 3'!$AM$7*'Fase 3'!$AN$7,IF(AE29=8,'Fase 4'!$AM$7*'Fase 4'!$AN$14,IF(AE29=8,'Fase 4'!$AM$7*'Fase 4'!$AN$14,IF(AE29=9,'Fase 4'!$AM$7*'Fase 4'!$AN$15,IF(AE29=10,'Fase 4'!$AM$7*'Fase 4'!$AN$16,""))))))))))</f>
        <v/>
      </c>
    </row>
    <row r="30" spans="2:40" x14ac:dyDescent="0.25">
      <c r="B30" s="157" t="str">
        <f>IF(B29="","",IF(B29&lt;'Fase 1'!$B$5,B29+1,""))</f>
        <v/>
      </c>
      <c r="C30" s="158" t="str">
        <f t="shared" si="0"/>
        <v/>
      </c>
      <c r="D30" s="159" t="str">
        <f t="shared" si="1"/>
        <v/>
      </c>
      <c r="E30" s="160" t="str">
        <f t="shared" si="2"/>
        <v/>
      </c>
      <c r="F30" s="165"/>
      <c r="G30" s="162" t="str">
        <f>IF('Fase 1'!$B$5="","",IF($G$5="","",IF(AJ30="","",IF(100-(AK30-AL30)/AJ30*100&lt;10,"&lt; 10",100-(AK30-AL30)/AJ30*100))))</f>
        <v/>
      </c>
      <c r="H30" s="168"/>
      <c r="I30" s="167"/>
      <c r="M30" s="153" t="str">
        <f>IF($AE30=1,IF($B30&lt;=M29,M29,Resumo!$H$9+M29),"")</f>
        <v/>
      </c>
      <c r="N30" s="153" t="str">
        <f>IF($AE30=2,IF($B30&lt;=N29,N29,Resumo!$H$10+N29),IF($AE31-$AE30=0,"",M30))</f>
        <v/>
      </c>
      <c r="O30" s="153" t="str">
        <f>IF($AE30=3,IF($B30&lt;=O29,O29,Resumo!$H$11+O29),IF($AE31-$AE30=0,"",N30))</f>
        <v/>
      </c>
      <c r="P30" s="153" t="str">
        <f>IF($AE30=4,IF($B30&lt;=P29,P29,Resumo!$H$12+P29),IF($AE31-$AE30=0,"",O30))</f>
        <v/>
      </c>
      <c r="Q30" s="153" t="str">
        <f>IF($AE30=5,IF($B30&lt;=Q29,Q29,Resumo!$H$13+Q29),IF($AE31-$AE30=0,"",P30))</f>
        <v/>
      </c>
      <c r="R30" s="153" t="str">
        <f>IF($AE30=6,IF($B30&lt;=R29,R29,Resumo!$H$14+R29),IF($AE31-$AE30=0,"",Q30))</f>
        <v/>
      </c>
      <c r="S30" s="153" t="str">
        <f>IF($AE30=7,IF($B30&lt;=S29,S29,Resumo!$H$15+S29),IF($AE31-$AE30=0,"",R30))</f>
        <v/>
      </c>
      <c r="T30" s="153" t="str">
        <f>IF($AE30=8,IF($B30&lt;=T29,T29,Resumo!$H$16+T29),IF($AE31-$AE30=0,"",S30))</f>
        <v/>
      </c>
      <c r="U30" s="153" t="str">
        <f>IF($AE30=9,IF($B30&lt;=U29,U29,Resumo!$H$17+U29),IF($AE31-$AE30=0,"",T30))</f>
        <v/>
      </c>
      <c r="V30" s="153" t="str">
        <f>IF($AE30=10,IF($B30&lt;=V29,V29,Resumo!$H$18+V29),IF($AE31-$AE30=0,"",U30))</f>
        <v/>
      </c>
      <c r="X30" s="150">
        <f t="shared" si="3"/>
        <v>0</v>
      </c>
      <c r="Y30" s="150">
        <f t="shared" si="4"/>
        <v>0</v>
      </c>
      <c r="Z30" s="150">
        <f>IF(B30&lt;=Resumo!$F$9,1,IF(B30&lt;=Resumo!$F$10,2,""))</f>
        <v>1</v>
      </c>
      <c r="AA30" s="150">
        <f>IF(B30&lt;=Resumo!$F$11,IF(B30&gt;=Resumo!$D$11,3,""),IF(B30&lt;=Resumo!$F$12,IF(B30&gt;=Resumo!$D$12,4,""),""))</f>
        <v>3</v>
      </c>
      <c r="AB30" s="150">
        <f>IF(B30&lt;=Resumo!$F$13,IF(B30&gt;=Resumo!$D$13,5,""),IF(B30&lt;=Resumo!$F$14,IF(B30&gt;=Resumo!$D$14,6,""),""))</f>
        <v>5</v>
      </c>
      <c r="AC30" s="150">
        <f>IF(B30&lt;=Resumo!$F$15,IF(B30&gt;=Resumo!$D$15,7,""),IF(B30&lt;=Resumo!$F$16,IF(B30&gt;=Resumo!$D$16,8,""),""))</f>
        <v>7</v>
      </c>
      <c r="AD30" s="150">
        <f>IF(B30&lt;=Resumo!$F$17,IF(B30&gt;=Resumo!$D$17,9,""),IF(B30&lt;=Resumo!$F$18,IF(B30&gt;=Resumo!$D$18,10,""),""))</f>
        <v>9</v>
      </c>
      <c r="AE30" s="15">
        <f t="shared" si="5"/>
        <v>25</v>
      </c>
      <c r="AF30" s="15" t="str">
        <f>IF(AE30=1,Resumo!$G$9,IF(AE30=2,Resumo!$G$10,IF(AE30=3,Resumo!$G$11,IF(AE30=4,Resumo!$G$12,IF(AE30=5,Resumo!$G$13,IF(AE30=6,Resumo!$G$14,IF(AE30=7,Resumo!$G$15,IF(AE30=8,Resumo!$G$16,IF(AE30=9,Resumo!$G$17,IF(AE30=10,Resumo!$G$18,""))))))))))</f>
        <v/>
      </c>
      <c r="AH30" s="15" t="str">
        <f t="shared" si="6"/>
        <v/>
      </c>
      <c r="AI30" s="15">
        <f t="shared" si="7"/>
        <v>0</v>
      </c>
      <c r="AJ30" s="15" t="e">
        <f>IF(AE30=1,'Fase 1'!$AI$7*'Fase 1'!$AQ$10,IF(AE30=2,'Fase 1'!$AI$7*'Fase 1'!$AQ$11,IF(AE30=3,'Fase 1'!$AI$7*'Fase 1'!$AQ$12,IF(AE30=4,'Fase 1'!$AI$7*'Fase 2'!$AQ$10,IF(AE30=5,'Fase 1'!$AI$7*'Fase 2'!$AQ$11,IF(AE30=6,'Fase 1'!$AI$7*'Fase 2'!$AQ$12,IF(AE30&gt;=7,'Fase 1'!$AI$7*'Fase 1'!$AJ$7,"")))))))</f>
        <v>#VALUE!</v>
      </c>
      <c r="AK30" s="15" t="str">
        <f>IF(AE30=1,'Fase 1'!$AQ$14,IF(AE30=2,'Fase 1'!$AQ$15,IF(AE30=3,'Fase 1'!$AQ$16,IF(AE30=4,'Fase 2'!$AQ$14,IF(AE30=5,'Fase 2'!$AQ$15,IF(AE30=6,'Fase 2'!$AQ$16,IF(AE30=7,'Fase 3'!$AQ$11,IF(AE30=8,'Fase 4'!$AQ$12,IF(AE30=9,'Fase 4'!$AQ$12,IF(AE30=10,'Fase 4'!$AQ$12,""))))))))))</f>
        <v/>
      </c>
      <c r="AL30" s="15" t="str">
        <f t="shared" si="8"/>
        <v/>
      </c>
      <c r="AM30" s="15" t="str">
        <f t="shared" si="9"/>
        <v/>
      </c>
      <c r="AN30" s="15" t="str">
        <f>IF(AE30=0,"",IF(AE30&lt;=3,'Fase 1'!$AM$7*'Fase 1'!$AN$7,IF(AE30=4,'Fase 2'!$AM$7*'Fase 2'!$AN$14,IF(AE30=5,'Fase 2'!$AM$7*'Fase 2'!$AN$15,IF(AE30=6,'Fase 2'!$AM$7*'Fase 2'!$AN$16,IF(AE30=7,'Fase 3'!$AM$7*'Fase 3'!$AN$7,IF(AE30=8,'Fase 4'!$AM$7*'Fase 4'!$AN$14,IF(AE30=8,'Fase 4'!$AM$7*'Fase 4'!$AN$14,IF(AE30=9,'Fase 4'!$AM$7*'Fase 4'!$AN$15,IF(AE30=10,'Fase 4'!$AM$7*'Fase 4'!$AN$16,""))))))))))</f>
        <v/>
      </c>
    </row>
    <row r="31" spans="2:40" x14ac:dyDescent="0.25">
      <c r="B31" s="157" t="str">
        <f>IF(B30="","",IF(B30&lt;'Fase 1'!$B$5,B30+1,""))</f>
        <v/>
      </c>
      <c r="C31" s="158" t="str">
        <f t="shared" si="0"/>
        <v/>
      </c>
      <c r="D31" s="159" t="str">
        <f t="shared" si="1"/>
        <v/>
      </c>
      <c r="E31" s="160" t="str">
        <f t="shared" si="2"/>
        <v/>
      </c>
      <c r="F31" s="165"/>
      <c r="G31" s="162" t="str">
        <f>IF('Fase 1'!$B$5="","",IF($G$5="","",IF(AJ31="","",IF(100-(AK31-AL31)/AJ31*100&lt;10,"&lt; 10",100-(AK31-AL31)/AJ31*100))))</f>
        <v/>
      </c>
      <c r="H31" s="168"/>
      <c r="I31" s="167"/>
      <c r="M31" s="153" t="str">
        <f>IF($AE31=1,IF($B31&lt;=M30,M30,Resumo!$H$9+M30),"")</f>
        <v/>
      </c>
      <c r="N31" s="153" t="str">
        <f>IF($AE31=2,IF($B31&lt;=N30,N30,Resumo!$H$10+N30),IF($AE32-$AE31=0,"",M31))</f>
        <v/>
      </c>
      <c r="O31" s="153" t="str">
        <f>IF($AE31=3,IF($B31&lt;=O30,O30,Resumo!$H$11+O30),IF($AE32-$AE31=0,"",N31))</f>
        <v/>
      </c>
      <c r="P31" s="153" t="str">
        <f>IF($AE31=4,IF($B31&lt;=P30,P30,Resumo!$H$12+P30),IF($AE32-$AE31=0,"",O31))</f>
        <v/>
      </c>
      <c r="Q31" s="153" t="str">
        <f>IF($AE31=5,IF($B31&lt;=Q30,Q30,Resumo!$H$13+Q30),IF($AE32-$AE31=0,"",P31))</f>
        <v/>
      </c>
      <c r="R31" s="153" t="str">
        <f>IF($AE31=6,IF($B31&lt;=R30,R30,Resumo!$H$14+R30),IF($AE32-$AE31=0,"",Q31))</f>
        <v/>
      </c>
      <c r="S31" s="153" t="str">
        <f>IF($AE31=7,IF($B31&lt;=S30,S30,Resumo!$H$15+S30),IF($AE32-$AE31=0,"",R31))</f>
        <v/>
      </c>
      <c r="T31" s="153" t="str">
        <f>IF($AE31=8,IF($B31&lt;=T30,T30,Resumo!$H$16+T30),IF($AE32-$AE31=0,"",S31))</f>
        <v/>
      </c>
      <c r="U31" s="153" t="str">
        <f>IF($AE31=9,IF($B31&lt;=U30,U30,Resumo!$H$17+U30),IF($AE32-$AE31=0,"",T31))</f>
        <v/>
      </c>
      <c r="V31" s="153" t="str">
        <f>IF($AE31=10,IF($B31&lt;=V30,V30,Resumo!$H$18+V30),IF($AE32-$AE31=0,"",U31))</f>
        <v/>
      </c>
      <c r="X31" s="150">
        <f t="shared" si="3"/>
        <v>0</v>
      </c>
      <c r="Y31" s="150">
        <f t="shared" si="4"/>
        <v>0</v>
      </c>
      <c r="Z31" s="150">
        <f>IF(B31&lt;=Resumo!$F$9,1,IF(B31&lt;=Resumo!$F$10,2,""))</f>
        <v>1</v>
      </c>
      <c r="AA31" s="150">
        <f>IF(B31&lt;=Resumo!$F$11,IF(B31&gt;=Resumo!$D$11,3,""),IF(B31&lt;=Resumo!$F$12,IF(B31&gt;=Resumo!$D$12,4,""),""))</f>
        <v>3</v>
      </c>
      <c r="AB31" s="150">
        <f>IF(B31&lt;=Resumo!$F$13,IF(B31&gt;=Resumo!$D$13,5,""),IF(B31&lt;=Resumo!$F$14,IF(B31&gt;=Resumo!$D$14,6,""),""))</f>
        <v>5</v>
      </c>
      <c r="AC31" s="150">
        <f>IF(B31&lt;=Resumo!$F$15,IF(B31&gt;=Resumo!$D$15,7,""),IF(B31&lt;=Resumo!$F$16,IF(B31&gt;=Resumo!$D$16,8,""),""))</f>
        <v>7</v>
      </c>
      <c r="AD31" s="150">
        <f>IF(B31&lt;=Resumo!$F$17,IF(B31&gt;=Resumo!$D$17,9,""),IF(B31&lt;=Resumo!$F$18,IF(B31&gt;=Resumo!$D$18,10,""),""))</f>
        <v>9</v>
      </c>
      <c r="AE31" s="15">
        <f t="shared" si="5"/>
        <v>25</v>
      </c>
      <c r="AF31" s="15" t="str">
        <f>IF(AE31=1,Resumo!$G$9,IF(AE31=2,Resumo!$G$10,IF(AE31=3,Resumo!$G$11,IF(AE31=4,Resumo!$G$12,IF(AE31=5,Resumo!$G$13,IF(AE31=6,Resumo!$G$14,IF(AE31=7,Resumo!$G$15,IF(AE31=8,Resumo!$G$16,IF(AE31=9,Resumo!$G$17,IF(AE31=10,Resumo!$G$18,""))))))))))</f>
        <v/>
      </c>
      <c r="AH31" s="15" t="str">
        <f t="shared" si="6"/>
        <v/>
      </c>
      <c r="AI31" s="15">
        <f t="shared" si="7"/>
        <v>0</v>
      </c>
      <c r="AJ31" s="15" t="e">
        <f>IF(AE31=1,'Fase 1'!$AI$7*'Fase 1'!$AQ$10,IF(AE31=2,'Fase 1'!$AI$7*'Fase 1'!$AQ$11,IF(AE31=3,'Fase 1'!$AI$7*'Fase 1'!$AQ$12,IF(AE31=4,'Fase 1'!$AI$7*'Fase 2'!$AQ$10,IF(AE31=5,'Fase 1'!$AI$7*'Fase 2'!$AQ$11,IF(AE31=6,'Fase 1'!$AI$7*'Fase 2'!$AQ$12,IF(AE31&gt;=7,'Fase 1'!$AI$7*'Fase 1'!$AJ$7,"")))))))</f>
        <v>#VALUE!</v>
      </c>
      <c r="AK31" s="15" t="str">
        <f>IF(AE31=1,'Fase 1'!$AQ$14,IF(AE31=2,'Fase 1'!$AQ$15,IF(AE31=3,'Fase 1'!$AQ$16,IF(AE31=4,'Fase 2'!$AQ$14,IF(AE31=5,'Fase 2'!$AQ$15,IF(AE31=6,'Fase 2'!$AQ$16,IF(AE31=7,'Fase 3'!$AQ$11,IF(AE31=8,'Fase 4'!$AQ$12,IF(AE31=9,'Fase 4'!$AQ$12,IF(AE31=10,'Fase 4'!$AQ$12,""))))))))))</f>
        <v/>
      </c>
      <c r="AL31" s="15" t="str">
        <f t="shared" si="8"/>
        <v/>
      </c>
      <c r="AM31" s="15" t="str">
        <f t="shared" si="9"/>
        <v/>
      </c>
      <c r="AN31" s="15" t="str">
        <f>IF(AE31=0,"",IF(AE31&lt;=3,'Fase 1'!$AM$7*'Fase 1'!$AN$7,IF(AE31=4,'Fase 2'!$AM$7*'Fase 2'!$AN$14,IF(AE31=5,'Fase 2'!$AM$7*'Fase 2'!$AN$15,IF(AE31=6,'Fase 2'!$AM$7*'Fase 2'!$AN$16,IF(AE31=7,'Fase 3'!$AM$7*'Fase 3'!$AN$7,IF(AE31=8,'Fase 4'!$AM$7*'Fase 4'!$AN$14,IF(AE31=8,'Fase 4'!$AM$7*'Fase 4'!$AN$14,IF(AE31=9,'Fase 4'!$AM$7*'Fase 4'!$AN$15,IF(AE31=10,'Fase 4'!$AM$7*'Fase 4'!$AN$16,""))))))))))</f>
        <v/>
      </c>
    </row>
    <row r="32" spans="2:40" x14ac:dyDescent="0.25">
      <c r="B32" s="157" t="str">
        <f>IF(B31="","",IF(B31&lt;'Fase 1'!$B$5,B31+1,""))</f>
        <v/>
      </c>
      <c r="C32" s="158" t="str">
        <f t="shared" si="0"/>
        <v/>
      </c>
      <c r="D32" s="159" t="str">
        <f t="shared" si="1"/>
        <v/>
      </c>
      <c r="E32" s="160" t="str">
        <f t="shared" si="2"/>
        <v/>
      </c>
      <c r="F32" s="165"/>
      <c r="G32" s="162" t="str">
        <f>IF('Fase 1'!$B$5="","",IF($G$5="","",IF(AJ32="","",IF(100-(AK32-AL32)/AJ32*100&lt;10,"&lt; 10",100-(AK32-AL32)/AJ32*100))))</f>
        <v/>
      </c>
      <c r="H32" s="168"/>
      <c r="I32" s="167"/>
      <c r="M32" s="153" t="str">
        <f>IF($AE32=1,IF($B32&lt;=M31,M31,Resumo!$H$9+M31),"")</f>
        <v/>
      </c>
      <c r="N32" s="153" t="str">
        <f>IF($AE32=2,IF($B32&lt;=N31,N31,Resumo!$H$10+N31),IF($AE33-$AE32=0,"",M32))</f>
        <v/>
      </c>
      <c r="O32" s="153" t="str">
        <f>IF($AE32=3,IF($B32&lt;=O31,O31,Resumo!$H$11+O31),IF($AE33-$AE32=0,"",N32))</f>
        <v/>
      </c>
      <c r="P32" s="153" t="str">
        <f>IF($AE32=4,IF($B32&lt;=P31,P31,Resumo!$H$12+P31),IF($AE33-$AE32=0,"",O32))</f>
        <v/>
      </c>
      <c r="Q32" s="153" t="str">
        <f>IF($AE32=5,IF($B32&lt;=Q31,Q31,Resumo!$H$13+Q31),IF($AE33-$AE32=0,"",P32))</f>
        <v/>
      </c>
      <c r="R32" s="153" t="str">
        <f>IF($AE32=6,IF($B32&lt;=R31,R31,Resumo!$H$14+R31),IF($AE33-$AE32=0,"",Q32))</f>
        <v/>
      </c>
      <c r="S32" s="153" t="str">
        <f>IF($AE32=7,IF($B32&lt;=S31,S31,Resumo!$H$15+S31),IF($AE33-$AE32=0,"",R32))</f>
        <v/>
      </c>
      <c r="T32" s="153" t="str">
        <f>IF($AE32=8,IF($B32&lt;=T31,T31,Resumo!$H$16+T31),IF($AE33-$AE32=0,"",S32))</f>
        <v/>
      </c>
      <c r="U32" s="153" t="str">
        <f>IF($AE32=9,IF($B32&lt;=U31,U31,Resumo!$H$17+U31),IF($AE33-$AE32=0,"",T32))</f>
        <v/>
      </c>
      <c r="V32" s="153" t="str">
        <f>IF($AE32=10,IF($B32&lt;=V31,V31,Resumo!$H$18+V31),IF($AE33-$AE32=0,"",U32))</f>
        <v/>
      </c>
      <c r="X32" s="150">
        <f t="shared" si="3"/>
        <v>0</v>
      </c>
      <c r="Y32" s="150">
        <f t="shared" si="4"/>
        <v>0</v>
      </c>
      <c r="Z32" s="150">
        <f>IF(B32&lt;=Resumo!$F$9,1,IF(B32&lt;=Resumo!$F$10,2,""))</f>
        <v>1</v>
      </c>
      <c r="AA32" s="150">
        <f>IF(B32&lt;=Resumo!$F$11,IF(B32&gt;=Resumo!$D$11,3,""),IF(B32&lt;=Resumo!$F$12,IF(B32&gt;=Resumo!$D$12,4,""),""))</f>
        <v>3</v>
      </c>
      <c r="AB32" s="150">
        <f>IF(B32&lt;=Resumo!$F$13,IF(B32&gt;=Resumo!$D$13,5,""),IF(B32&lt;=Resumo!$F$14,IF(B32&gt;=Resumo!$D$14,6,""),""))</f>
        <v>5</v>
      </c>
      <c r="AC32" s="150">
        <f>IF(B32&lt;=Resumo!$F$15,IF(B32&gt;=Resumo!$D$15,7,""),IF(B32&lt;=Resumo!$F$16,IF(B32&gt;=Resumo!$D$16,8,""),""))</f>
        <v>7</v>
      </c>
      <c r="AD32" s="150">
        <f>IF(B32&lt;=Resumo!$F$17,IF(B32&gt;=Resumo!$D$17,9,""),IF(B32&lt;=Resumo!$F$18,IF(B32&gt;=Resumo!$D$18,10,""),""))</f>
        <v>9</v>
      </c>
      <c r="AE32" s="15">
        <f t="shared" si="5"/>
        <v>25</v>
      </c>
      <c r="AF32" s="15" t="str">
        <f>IF(AE32=1,Resumo!$G$9,IF(AE32=2,Resumo!$G$10,IF(AE32=3,Resumo!$G$11,IF(AE32=4,Resumo!$G$12,IF(AE32=5,Resumo!$G$13,IF(AE32=6,Resumo!$G$14,IF(AE32=7,Resumo!$G$15,IF(AE32=8,Resumo!$G$16,IF(AE32=9,Resumo!$G$17,IF(AE32=10,Resumo!$G$18,""))))))))))</f>
        <v/>
      </c>
      <c r="AH32" s="15" t="str">
        <f t="shared" si="6"/>
        <v/>
      </c>
      <c r="AI32" s="15">
        <f t="shared" si="7"/>
        <v>0</v>
      </c>
      <c r="AJ32" s="15" t="e">
        <f>IF(AE32=1,'Fase 1'!$AI$7*'Fase 1'!$AQ$10,IF(AE32=2,'Fase 1'!$AI$7*'Fase 1'!$AQ$11,IF(AE32=3,'Fase 1'!$AI$7*'Fase 1'!$AQ$12,IF(AE32=4,'Fase 1'!$AI$7*'Fase 2'!$AQ$10,IF(AE32=5,'Fase 1'!$AI$7*'Fase 2'!$AQ$11,IF(AE32=6,'Fase 1'!$AI$7*'Fase 2'!$AQ$12,IF(AE32&gt;=7,'Fase 1'!$AI$7*'Fase 1'!$AJ$7,"")))))))</f>
        <v>#VALUE!</v>
      </c>
      <c r="AK32" s="15" t="str">
        <f>IF(AE32=1,'Fase 1'!$AQ$14,IF(AE32=2,'Fase 1'!$AQ$15,IF(AE32=3,'Fase 1'!$AQ$16,IF(AE32=4,'Fase 2'!$AQ$14,IF(AE32=5,'Fase 2'!$AQ$15,IF(AE32=6,'Fase 2'!$AQ$16,IF(AE32=7,'Fase 3'!$AQ$11,IF(AE32=8,'Fase 4'!$AQ$12,IF(AE32=9,'Fase 4'!$AQ$12,IF(AE32=10,'Fase 4'!$AQ$12,""))))))))))</f>
        <v/>
      </c>
      <c r="AL32" s="15" t="str">
        <f t="shared" si="8"/>
        <v/>
      </c>
      <c r="AM32" s="15" t="str">
        <f t="shared" si="9"/>
        <v/>
      </c>
      <c r="AN32" s="15" t="str">
        <f>IF(AE32=0,"",IF(AE32&lt;=3,'Fase 1'!$AM$7*'Fase 1'!$AN$7,IF(AE32=4,'Fase 2'!$AM$7*'Fase 2'!$AN$14,IF(AE32=5,'Fase 2'!$AM$7*'Fase 2'!$AN$15,IF(AE32=6,'Fase 2'!$AM$7*'Fase 2'!$AN$16,IF(AE32=7,'Fase 3'!$AM$7*'Fase 3'!$AN$7,IF(AE32=8,'Fase 4'!$AM$7*'Fase 4'!$AN$14,IF(AE32=8,'Fase 4'!$AM$7*'Fase 4'!$AN$14,IF(AE32=9,'Fase 4'!$AM$7*'Fase 4'!$AN$15,IF(AE32=10,'Fase 4'!$AM$7*'Fase 4'!$AN$16,""))))))))))</f>
        <v/>
      </c>
    </row>
    <row r="33" spans="2:40" x14ac:dyDescent="0.25">
      <c r="B33" s="157" t="str">
        <f>IF(B32="","",IF(B32&lt;'Fase 1'!$B$5,B32+1,""))</f>
        <v/>
      </c>
      <c r="C33" s="158" t="str">
        <f t="shared" si="0"/>
        <v/>
      </c>
      <c r="D33" s="159" t="str">
        <f t="shared" si="1"/>
        <v/>
      </c>
      <c r="E33" s="160" t="str">
        <f t="shared" si="2"/>
        <v/>
      </c>
      <c r="F33" s="165"/>
      <c r="G33" s="162" t="str">
        <f>IF('Fase 1'!$B$5="","",IF($G$5="","",IF(AJ33="","",IF(100-(AK33-AL33)/AJ33*100&lt;10,"&lt; 10",100-(AK33-AL33)/AJ33*100))))</f>
        <v/>
      </c>
      <c r="H33" s="168"/>
      <c r="I33" s="167"/>
      <c r="M33" s="153" t="str">
        <f>IF($AE33=1,IF($B33&lt;=M32,M32,Resumo!$H$9+M32),"")</f>
        <v/>
      </c>
      <c r="N33" s="153" t="str">
        <f>IF($AE33=2,IF($B33&lt;=N32,N32,Resumo!$H$10+N32),IF($AE34-$AE33=0,"",M33))</f>
        <v/>
      </c>
      <c r="O33" s="153" t="str">
        <f>IF($AE33=3,IF($B33&lt;=O32,O32,Resumo!$H$11+O32),IF($AE34-$AE33=0,"",N33))</f>
        <v/>
      </c>
      <c r="P33" s="153" t="str">
        <f>IF($AE33=4,IF($B33&lt;=P32,P32,Resumo!$H$12+P32),IF($AE34-$AE33=0,"",O33))</f>
        <v/>
      </c>
      <c r="Q33" s="153" t="str">
        <f>IF($AE33=5,IF($B33&lt;=Q32,Q32,Resumo!$H$13+Q32),IF($AE34-$AE33=0,"",P33))</f>
        <v/>
      </c>
      <c r="R33" s="153" t="str">
        <f>IF($AE33=6,IF($B33&lt;=R32,R32,Resumo!$H$14+R32),IF($AE34-$AE33=0,"",Q33))</f>
        <v/>
      </c>
      <c r="S33" s="153" t="str">
        <f>IF($AE33=7,IF($B33&lt;=S32,S32,Resumo!$H$15+S32),IF($AE34-$AE33=0,"",R33))</f>
        <v/>
      </c>
      <c r="T33" s="153" t="str">
        <f>IF($AE33=8,IF($B33&lt;=T32,T32,Resumo!$H$16+T32),IF($AE34-$AE33=0,"",S33))</f>
        <v/>
      </c>
      <c r="U33" s="153" t="str">
        <f>IF($AE33=9,IF($B33&lt;=U32,U32,Resumo!$H$17+U32),IF($AE34-$AE33=0,"",T33))</f>
        <v/>
      </c>
      <c r="V33" s="153" t="str">
        <f>IF($AE33=10,IF($B33&lt;=V32,V32,Resumo!$H$18+V32),IF($AE34-$AE33=0,"",U33))</f>
        <v/>
      </c>
      <c r="X33" s="150">
        <f t="shared" si="3"/>
        <v>0</v>
      </c>
      <c r="Y33" s="150">
        <f t="shared" si="4"/>
        <v>0</v>
      </c>
      <c r="Z33" s="150">
        <f>IF(B33&lt;=Resumo!$F$9,1,IF(B33&lt;=Resumo!$F$10,2,""))</f>
        <v>1</v>
      </c>
      <c r="AA33" s="150">
        <f>IF(B33&lt;=Resumo!$F$11,IF(B33&gt;=Resumo!$D$11,3,""),IF(B33&lt;=Resumo!$F$12,IF(B33&gt;=Resumo!$D$12,4,""),""))</f>
        <v>3</v>
      </c>
      <c r="AB33" s="150">
        <f>IF(B33&lt;=Resumo!$F$13,IF(B33&gt;=Resumo!$D$13,5,""),IF(B33&lt;=Resumo!$F$14,IF(B33&gt;=Resumo!$D$14,6,""),""))</f>
        <v>5</v>
      </c>
      <c r="AC33" s="150">
        <f>IF(B33&lt;=Resumo!$F$15,IF(B33&gt;=Resumo!$D$15,7,""),IF(B33&lt;=Resumo!$F$16,IF(B33&gt;=Resumo!$D$16,8,""),""))</f>
        <v>7</v>
      </c>
      <c r="AD33" s="150">
        <f>IF(B33&lt;=Resumo!$F$17,IF(B33&gt;=Resumo!$D$17,9,""),IF(B33&lt;=Resumo!$F$18,IF(B33&gt;=Resumo!$D$18,10,""),""))</f>
        <v>9</v>
      </c>
      <c r="AE33" s="15">
        <f t="shared" si="5"/>
        <v>25</v>
      </c>
      <c r="AF33" s="15" t="str">
        <f>IF(AE33=1,Resumo!$G$9,IF(AE33=2,Resumo!$G$10,IF(AE33=3,Resumo!$G$11,IF(AE33=4,Resumo!$G$12,IF(AE33=5,Resumo!$G$13,IF(AE33=6,Resumo!$G$14,IF(AE33=7,Resumo!$G$15,IF(AE33=8,Resumo!$G$16,IF(AE33=9,Resumo!$G$17,IF(AE33=10,Resumo!$G$18,""))))))))))</f>
        <v/>
      </c>
      <c r="AH33" s="15" t="str">
        <f t="shared" si="6"/>
        <v/>
      </c>
      <c r="AI33" s="15">
        <f t="shared" si="7"/>
        <v>0</v>
      </c>
      <c r="AJ33" s="15" t="e">
        <f>IF(AE33=1,'Fase 1'!$AI$7*'Fase 1'!$AQ$10,IF(AE33=2,'Fase 1'!$AI$7*'Fase 1'!$AQ$11,IF(AE33=3,'Fase 1'!$AI$7*'Fase 1'!$AQ$12,IF(AE33=4,'Fase 1'!$AI$7*'Fase 2'!$AQ$10,IF(AE33=5,'Fase 1'!$AI$7*'Fase 2'!$AQ$11,IF(AE33=6,'Fase 1'!$AI$7*'Fase 2'!$AQ$12,IF(AE33&gt;=7,'Fase 1'!$AI$7*'Fase 1'!$AJ$7,"")))))))</f>
        <v>#VALUE!</v>
      </c>
      <c r="AK33" s="15" t="str">
        <f>IF(AE33=1,'Fase 1'!$AQ$14,IF(AE33=2,'Fase 1'!$AQ$15,IF(AE33=3,'Fase 1'!$AQ$16,IF(AE33=4,'Fase 2'!$AQ$14,IF(AE33=5,'Fase 2'!$AQ$15,IF(AE33=6,'Fase 2'!$AQ$16,IF(AE33=7,'Fase 3'!$AQ$11,IF(AE33=8,'Fase 4'!$AQ$12,IF(AE33=9,'Fase 4'!$AQ$12,IF(AE33=10,'Fase 4'!$AQ$12,""))))))))))</f>
        <v/>
      </c>
      <c r="AL33" s="15" t="str">
        <f t="shared" si="8"/>
        <v/>
      </c>
      <c r="AM33" s="15" t="str">
        <f t="shared" si="9"/>
        <v/>
      </c>
      <c r="AN33" s="15" t="str">
        <f>IF(AE33=0,"",IF(AE33&lt;=3,'Fase 1'!$AM$7*'Fase 1'!$AN$7,IF(AE33=4,'Fase 2'!$AM$7*'Fase 2'!$AN$14,IF(AE33=5,'Fase 2'!$AM$7*'Fase 2'!$AN$15,IF(AE33=6,'Fase 2'!$AM$7*'Fase 2'!$AN$16,IF(AE33=7,'Fase 3'!$AM$7*'Fase 3'!$AN$7,IF(AE33=8,'Fase 4'!$AM$7*'Fase 4'!$AN$14,IF(AE33=8,'Fase 4'!$AM$7*'Fase 4'!$AN$14,IF(AE33=9,'Fase 4'!$AM$7*'Fase 4'!$AN$15,IF(AE33=10,'Fase 4'!$AM$7*'Fase 4'!$AN$16,""))))))))))</f>
        <v/>
      </c>
    </row>
    <row r="34" spans="2:40" x14ac:dyDescent="0.25">
      <c r="B34" s="157" t="str">
        <f>IF(B33="","",IF(B33&lt;'Fase 1'!$B$5,B33+1,""))</f>
        <v/>
      </c>
      <c r="C34" s="158" t="str">
        <f t="shared" si="0"/>
        <v/>
      </c>
      <c r="D34" s="159" t="str">
        <f t="shared" si="1"/>
        <v/>
      </c>
      <c r="E34" s="160" t="str">
        <f t="shared" si="2"/>
        <v/>
      </c>
      <c r="F34" s="165"/>
      <c r="G34" s="162" t="str">
        <f>IF('Fase 1'!$B$5="","",IF($G$5="","",IF(AJ34="","",IF(100-(AK34-AL34)/AJ34*100&lt;10,"&lt; 10",100-(AK34-AL34)/AJ34*100))))</f>
        <v/>
      </c>
      <c r="H34" s="168"/>
      <c r="I34" s="167"/>
      <c r="M34" s="153" t="str">
        <f>IF($AE34=1,IF($B34&lt;=M33,M33,Resumo!$H$9+M33),"")</f>
        <v/>
      </c>
      <c r="N34" s="153" t="str">
        <f>IF($AE34=2,IF($B34&lt;=N33,N33,Resumo!$H$10+N33),IF($AE35-$AE34=0,"",M34))</f>
        <v/>
      </c>
      <c r="O34" s="153" t="str">
        <f>IF($AE34=3,IF($B34&lt;=O33,O33,Resumo!$H$11+O33),IF($AE35-$AE34=0,"",N34))</f>
        <v/>
      </c>
      <c r="P34" s="153" t="str">
        <f>IF($AE34=4,IF($B34&lt;=P33,P33,Resumo!$H$12+P33),IF($AE35-$AE34=0,"",O34))</f>
        <v/>
      </c>
      <c r="Q34" s="153" t="str">
        <f>IF($AE34=5,IF($B34&lt;=Q33,Q33,Resumo!$H$13+Q33),IF($AE35-$AE34=0,"",P34))</f>
        <v/>
      </c>
      <c r="R34" s="153" t="str">
        <f>IF($AE34=6,IF($B34&lt;=R33,R33,Resumo!$H$14+R33),IF($AE35-$AE34=0,"",Q34))</f>
        <v/>
      </c>
      <c r="S34" s="153" t="str">
        <f>IF($AE34=7,IF($B34&lt;=S33,S33,Resumo!$H$15+S33),IF($AE35-$AE34=0,"",R34))</f>
        <v/>
      </c>
      <c r="T34" s="153" t="str">
        <f>IF($AE34=8,IF($B34&lt;=T33,T33,Resumo!$H$16+T33),IF($AE35-$AE34=0,"",S34))</f>
        <v/>
      </c>
      <c r="U34" s="153" t="str">
        <f>IF($AE34=9,IF($B34&lt;=U33,U33,Resumo!$H$17+U33),IF($AE35-$AE34=0,"",T34))</f>
        <v/>
      </c>
      <c r="V34" s="153" t="str">
        <f>IF($AE34=10,IF($B34&lt;=V33,V33,Resumo!$H$18+V33),IF($AE35-$AE34=0,"",U34))</f>
        <v/>
      </c>
      <c r="X34" s="150">
        <f t="shared" si="3"/>
        <v>0</v>
      </c>
      <c r="Y34" s="150">
        <f t="shared" si="4"/>
        <v>0</v>
      </c>
      <c r="Z34" s="150">
        <f>IF(B34&lt;=Resumo!$F$9,1,IF(B34&lt;=Resumo!$F$10,2,""))</f>
        <v>1</v>
      </c>
      <c r="AA34" s="150">
        <f>IF(B34&lt;=Resumo!$F$11,IF(B34&gt;=Resumo!$D$11,3,""),IF(B34&lt;=Resumo!$F$12,IF(B34&gt;=Resumo!$D$12,4,""),""))</f>
        <v>3</v>
      </c>
      <c r="AB34" s="150">
        <f>IF(B34&lt;=Resumo!$F$13,IF(B34&gt;=Resumo!$D$13,5,""),IF(B34&lt;=Resumo!$F$14,IF(B34&gt;=Resumo!$D$14,6,""),""))</f>
        <v>5</v>
      </c>
      <c r="AC34" s="150">
        <f>IF(B34&lt;=Resumo!$F$15,IF(B34&gt;=Resumo!$D$15,7,""),IF(B34&lt;=Resumo!$F$16,IF(B34&gt;=Resumo!$D$16,8,""),""))</f>
        <v>7</v>
      </c>
      <c r="AD34" s="150">
        <f>IF(B34&lt;=Resumo!$F$17,IF(B34&gt;=Resumo!$D$17,9,""),IF(B34&lt;=Resumo!$F$18,IF(B34&gt;=Resumo!$D$18,10,""),""))</f>
        <v>9</v>
      </c>
      <c r="AE34" s="15">
        <f t="shared" si="5"/>
        <v>25</v>
      </c>
      <c r="AF34" s="15" t="str">
        <f>IF(AE34=1,Resumo!$G$9,IF(AE34=2,Resumo!$G$10,IF(AE34=3,Resumo!$G$11,IF(AE34=4,Resumo!$G$12,IF(AE34=5,Resumo!$G$13,IF(AE34=6,Resumo!$G$14,IF(AE34=7,Resumo!$G$15,IF(AE34=8,Resumo!$G$16,IF(AE34=9,Resumo!$G$17,IF(AE34=10,Resumo!$G$18,""))))))))))</f>
        <v/>
      </c>
      <c r="AH34" s="15" t="str">
        <f t="shared" si="6"/>
        <v/>
      </c>
      <c r="AI34" s="15">
        <f t="shared" si="7"/>
        <v>0</v>
      </c>
      <c r="AJ34" s="15" t="e">
        <f>IF(AE34=1,'Fase 1'!$AI$7*'Fase 1'!$AQ$10,IF(AE34=2,'Fase 1'!$AI$7*'Fase 1'!$AQ$11,IF(AE34=3,'Fase 1'!$AI$7*'Fase 1'!$AQ$12,IF(AE34=4,'Fase 1'!$AI$7*'Fase 2'!$AQ$10,IF(AE34=5,'Fase 1'!$AI$7*'Fase 2'!$AQ$11,IF(AE34=6,'Fase 1'!$AI$7*'Fase 2'!$AQ$12,IF(AE34&gt;=7,'Fase 1'!$AI$7*'Fase 1'!$AJ$7,"")))))))</f>
        <v>#VALUE!</v>
      </c>
      <c r="AK34" s="15" t="str">
        <f>IF(AE34=1,'Fase 1'!$AQ$14,IF(AE34=2,'Fase 1'!$AQ$15,IF(AE34=3,'Fase 1'!$AQ$16,IF(AE34=4,'Fase 2'!$AQ$14,IF(AE34=5,'Fase 2'!$AQ$15,IF(AE34=6,'Fase 2'!$AQ$16,IF(AE34=7,'Fase 3'!$AQ$11,IF(AE34=8,'Fase 4'!$AQ$12,IF(AE34=9,'Fase 4'!$AQ$12,IF(AE34=10,'Fase 4'!$AQ$12,""))))))))))</f>
        <v/>
      </c>
      <c r="AL34" s="15" t="str">
        <f t="shared" si="8"/>
        <v/>
      </c>
      <c r="AM34" s="15" t="str">
        <f t="shared" si="9"/>
        <v/>
      </c>
      <c r="AN34" s="15" t="str">
        <f>IF(AE34=0,"",IF(AE34&lt;=3,'Fase 1'!$AM$7*'Fase 1'!$AN$7,IF(AE34=4,'Fase 2'!$AM$7*'Fase 2'!$AN$14,IF(AE34=5,'Fase 2'!$AM$7*'Fase 2'!$AN$15,IF(AE34=6,'Fase 2'!$AM$7*'Fase 2'!$AN$16,IF(AE34=7,'Fase 3'!$AM$7*'Fase 3'!$AN$7,IF(AE34=8,'Fase 4'!$AM$7*'Fase 4'!$AN$14,IF(AE34=8,'Fase 4'!$AM$7*'Fase 4'!$AN$14,IF(AE34=9,'Fase 4'!$AM$7*'Fase 4'!$AN$15,IF(AE34=10,'Fase 4'!$AM$7*'Fase 4'!$AN$16,""))))))))))</f>
        <v/>
      </c>
    </row>
    <row r="35" spans="2:40" x14ac:dyDescent="0.25">
      <c r="B35" s="157" t="str">
        <f>IF(B34="","",IF(B34&lt;'Fase 1'!$B$5,B34+1,""))</f>
        <v/>
      </c>
      <c r="C35" s="158" t="str">
        <f t="shared" si="0"/>
        <v/>
      </c>
      <c r="D35" s="159" t="str">
        <f t="shared" si="1"/>
        <v/>
      </c>
      <c r="E35" s="160" t="str">
        <f t="shared" si="2"/>
        <v/>
      </c>
      <c r="F35" s="165"/>
      <c r="G35" s="162" t="str">
        <f>IF('Fase 1'!$B$5="","",IF($G$5="","",IF(AJ35="","",IF(100-(AK35-AL35)/AJ35*100&lt;10,"&lt; 10",100-(AK35-AL35)/AJ35*100))))</f>
        <v/>
      </c>
      <c r="H35" s="168"/>
      <c r="I35" s="167"/>
      <c r="M35" s="153" t="str">
        <f>IF($AE35=1,IF($B35&lt;=M34,M34,Resumo!$H$9+M34),"")</f>
        <v/>
      </c>
      <c r="N35" s="153" t="str">
        <f>IF($AE35=2,IF($B35&lt;=N34,N34,Resumo!$H$10+N34),IF($AE36-$AE35=0,"",M35))</f>
        <v/>
      </c>
      <c r="O35" s="153" t="str">
        <f>IF($AE35=3,IF($B35&lt;=O34,O34,Resumo!$H$11+O34),IF($AE36-$AE35=0,"",N35))</f>
        <v/>
      </c>
      <c r="P35" s="153" t="str">
        <f>IF($AE35=4,IF($B35&lt;=P34,P34,Resumo!$H$12+P34),IF($AE36-$AE35=0,"",O35))</f>
        <v/>
      </c>
      <c r="Q35" s="153" t="str">
        <f>IF($AE35=5,IF($B35&lt;=Q34,Q34,Resumo!$H$13+Q34),IF($AE36-$AE35=0,"",P35))</f>
        <v/>
      </c>
      <c r="R35" s="153" t="str">
        <f>IF($AE35=6,IF($B35&lt;=R34,R34,Resumo!$H$14+R34),IF($AE36-$AE35=0,"",Q35))</f>
        <v/>
      </c>
      <c r="S35" s="153" t="str">
        <f>IF($AE35=7,IF($B35&lt;=S34,S34,Resumo!$H$15+S34),IF($AE36-$AE35=0,"",R35))</f>
        <v/>
      </c>
      <c r="T35" s="153" t="str">
        <f>IF($AE35=8,IF($B35&lt;=T34,T34,Resumo!$H$16+T34),IF($AE36-$AE35=0,"",S35))</f>
        <v/>
      </c>
      <c r="U35" s="153" t="str">
        <f>IF($AE35=9,IF($B35&lt;=U34,U34,Resumo!$H$17+U34),IF($AE36-$AE35=0,"",T35))</f>
        <v/>
      </c>
      <c r="V35" s="153" t="str">
        <f>IF($AE35=10,IF($B35&lt;=V34,V34,Resumo!$H$18+V34),IF($AE36-$AE35=0,"",U35))</f>
        <v/>
      </c>
      <c r="X35" s="150">
        <f t="shared" si="3"/>
        <v>0</v>
      </c>
      <c r="Y35" s="150">
        <f t="shared" si="4"/>
        <v>0</v>
      </c>
      <c r="Z35" s="150">
        <f>IF(B35&lt;=Resumo!$F$9,1,IF(B35&lt;=Resumo!$F$10,2,""))</f>
        <v>1</v>
      </c>
      <c r="AA35" s="150">
        <f>IF(B35&lt;=Resumo!$F$11,IF(B35&gt;=Resumo!$D$11,3,""),IF(B35&lt;=Resumo!$F$12,IF(B35&gt;=Resumo!$D$12,4,""),""))</f>
        <v>3</v>
      </c>
      <c r="AB35" s="150">
        <f>IF(B35&lt;=Resumo!$F$13,IF(B35&gt;=Resumo!$D$13,5,""),IF(B35&lt;=Resumo!$F$14,IF(B35&gt;=Resumo!$D$14,6,""),""))</f>
        <v>5</v>
      </c>
      <c r="AC35" s="150">
        <f>IF(B35&lt;=Resumo!$F$15,IF(B35&gt;=Resumo!$D$15,7,""),IF(B35&lt;=Resumo!$F$16,IF(B35&gt;=Resumo!$D$16,8,""),""))</f>
        <v>7</v>
      </c>
      <c r="AD35" s="150">
        <f>IF(B35&lt;=Resumo!$F$17,IF(B35&gt;=Resumo!$D$17,9,""),IF(B35&lt;=Resumo!$F$18,IF(B35&gt;=Resumo!$D$18,10,""),""))</f>
        <v>9</v>
      </c>
      <c r="AE35" s="15">
        <f t="shared" si="5"/>
        <v>25</v>
      </c>
      <c r="AF35" s="15" t="str">
        <f>IF(AE35=1,Resumo!$G$9,IF(AE35=2,Resumo!$G$10,IF(AE35=3,Resumo!$G$11,IF(AE35=4,Resumo!$G$12,IF(AE35=5,Resumo!$G$13,IF(AE35=6,Resumo!$G$14,IF(AE35=7,Resumo!$G$15,IF(AE35=8,Resumo!$G$16,IF(AE35=9,Resumo!$G$17,IF(AE35=10,Resumo!$G$18,""))))))))))</f>
        <v/>
      </c>
      <c r="AH35" s="15" t="str">
        <f t="shared" si="6"/>
        <v/>
      </c>
      <c r="AI35" s="15">
        <f t="shared" si="7"/>
        <v>0</v>
      </c>
      <c r="AJ35" s="15" t="e">
        <f>IF(AE35=1,'Fase 1'!$AI$7*'Fase 1'!$AQ$10,IF(AE35=2,'Fase 1'!$AI$7*'Fase 1'!$AQ$11,IF(AE35=3,'Fase 1'!$AI$7*'Fase 1'!$AQ$12,IF(AE35=4,'Fase 1'!$AI$7*'Fase 2'!$AQ$10,IF(AE35=5,'Fase 1'!$AI$7*'Fase 2'!$AQ$11,IF(AE35=6,'Fase 1'!$AI$7*'Fase 2'!$AQ$12,IF(AE35&gt;=7,'Fase 1'!$AI$7*'Fase 1'!$AJ$7,"")))))))</f>
        <v>#VALUE!</v>
      </c>
      <c r="AK35" s="15" t="str">
        <f>IF(AE35=1,'Fase 1'!$AQ$14,IF(AE35=2,'Fase 1'!$AQ$15,IF(AE35=3,'Fase 1'!$AQ$16,IF(AE35=4,'Fase 2'!$AQ$14,IF(AE35=5,'Fase 2'!$AQ$15,IF(AE35=6,'Fase 2'!$AQ$16,IF(AE35=7,'Fase 3'!$AQ$11,IF(AE35=8,'Fase 4'!$AQ$12,IF(AE35=9,'Fase 4'!$AQ$12,IF(AE35=10,'Fase 4'!$AQ$12,""))))))))))</f>
        <v/>
      </c>
      <c r="AL35" s="15" t="str">
        <f t="shared" si="8"/>
        <v/>
      </c>
      <c r="AM35" s="15" t="str">
        <f t="shared" si="9"/>
        <v/>
      </c>
      <c r="AN35" s="15" t="str">
        <f>IF(AE35=0,"",IF(AE35&lt;=3,'Fase 1'!$AM$7*'Fase 1'!$AN$7,IF(AE35=4,'Fase 2'!$AM$7*'Fase 2'!$AN$14,IF(AE35=5,'Fase 2'!$AM$7*'Fase 2'!$AN$15,IF(AE35=6,'Fase 2'!$AM$7*'Fase 2'!$AN$16,IF(AE35=7,'Fase 3'!$AM$7*'Fase 3'!$AN$7,IF(AE35=8,'Fase 4'!$AM$7*'Fase 4'!$AN$14,IF(AE35=8,'Fase 4'!$AM$7*'Fase 4'!$AN$14,IF(AE35=9,'Fase 4'!$AM$7*'Fase 4'!$AN$15,IF(AE35=10,'Fase 4'!$AM$7*'Fase 4'!$AN$16,""))))))))))</f>
        <v/>
      </c>
    </row>
    <row r="36" spans="2:40" x14ac:dyDescent="0.25">
      <c r="B36" s="157" t="str">
        <f>IF(B35="","",IF(B35&lt;'Fase 1'!$B$5,B35+1,""))</f>
        <v/>
      </c>
      <c r="C36" s="158" t="str">
        <f t="shared" si="0"/>
        <v/>
      </c>
      <c r="D36" s="159" t="str">
        <f t="shared" si="1"/>
        <v/>
      </c>
      <c r="E36" s="160" t="str">
        <f t="shared" si="2"/>
        <v/>
      </c>
      <c r="F36" s="165"/>
      <c r="G36" s="162" t="str">
        <f>IF('Fase 1'!$B$5="","",IF($G$5="","",IF(AJ36="","",IF(100-(AK36-AL36)/AJ36*100&lt;10,"&lt; 10",100-(AK36-AL36)/AJ36*100))))</f>
        <v/>
      </c>
      <c r="H36" s="168"/>
      <c r="I36" s="167"/>
      <c r="M36" s="153" t="str">
        <f>IF($AE36=1,IF($B36&lt;=M35,M35,Resumo!$H$9+M35),"")</f>
        <v/>
      </c>
      <c r="N36" s="153" t="str">
        <f>IF($AE36=2,IF($B36&lt;=N35,N35,Resumo!$H$10+N35),IF($AE37-$AE36=0,"",M36))</f>
        <v/>
      </c>
      <c r="O36" s="153" t="str">
        <f>IF($AE36=3,IF($B36&lt;=O35,O35,Resumo!$H$11+O35),IF($AE37-$AE36=0,"",N36))</f>
        <v/>
      </c>
      <c r="P36" s="153" t="str">
        <f>IF($AE36=4,IF($B36&lt;=P35,P35,Resumo!$H$12+P35),IF($AE37-$AE36=0,"",O36))</f>
        <v/>
      </c>
      <c r="Q36" s="153" t="str">
        <f>IF($AE36=5,IF($B36&lt;=Q35,Q35,Resumo!$H$13+Q35),IF($AE37-$AE36=0,"",P36))</f>
        <v/>
      </c>
      <c r="R36" s="153" t="str">
        <f>IF($AE36=6,IF($B36&lt;=R35,R35,Resumo!$H$14+R35),IF($AE37-$AE36=0,"",Q36))</f>
        <v/>
      </c>
      <c r="S36" s="153" t="str">
        <f>IF($AE36=7,IF($B36&lt;=S35,S35,Resumo!$H$15+S35),IF($AE37-$AE36=0,"",R36))</f>
        <v/>
      </c>
      <c r="T36" s="153" t="str">
        <f>IF($AE36=8,IF($B36&lt;=T35,T35,Resumo!$H$16+T35),IF($AE37-$AE36=0,"",S36))</f>
        <v/>
      </c>
      <c r="U36" s="153" t="str">
        <f>IF($AE36=9,IF($B36&lt;=U35,U35,Resumo!$H$17+U35),IF($AE37-$AE36=0,"",T36))</f>
        <v/>
      </c>
      <c r="V36" s="153" t="str">
        <f>IF($AE36=10,IF($B36&lt;=V35,V35,Resumo!$H$18+V35),IF($AE37-$AE36=0,"",U36))</f>
        <v/>
      </c>
      <c r="X36" s="150">
        <f t="shared" si="3"/>
        <v>0</v>
      </c>
      <c r="Y36" s="150">
        <f t="shared" si="4"/>
        <v>0</v>
      </c>
      <c r="Z36" s="150">
        <f>IF(B36&lt;=Resumo!$F$9,1,IF(B36&lt;=Resumo!$F$10,2,""))</f>
        <v>1</v>
      </c>
      <c r="AA36" s="150">
        <f>IF(B36&lt;=Resumo!$F$11,IF(B36&gt;=Resumo!$D$11,3,""),IF(B36&lt;=Resumo!$F$12,IF(B36&gt;=Resumo!$D$12,4,""),""))</f>
        <v>3</v>
      </c>
      <c r="AB36" s="150">
        <f>IF(B36&lt;=Resumo!$F$13,IF(B36&gt;=Resumo!$D$13,5,""),IF(B36&lt;=Resumo!$F$14,IF(B36&gt;=Resumo!$D$14,6,""),""))</f>
        <v>5</v>
      </c>
      <c r="AC36" s="150">
        <f>IF(B36&lt;=Resumo!$F$15,IF(B36&gt;=Resumo!$D$15,7,""),IF(B36&lt;=Resumo!$F$16,IF(B36&gt;=Resumo!$D$16,8,""),""))</f>
        <v>7</v>
      </c>
      <c r="AD36" s="150">
        <f>IF(B36&lt;=Resumo!$F$17,IF(B36&gt;=Resumo!$D$17,9,""),IF(B36&lt;=Resumo!$F$18,IF(B36&gt;=Resumo!$D$18,10,""),""))</f>
        <v>9</v>
      </c>
      <c r="AE36" s="15">
        <f t="shared" si="5"/>
        <v>25</v>
      </c>
      <c r="AF36" s="15" t="str">
        <f>IF(AE36=1,Resumo!$G$9,IF(AE36=2,Resumo!$G$10,IF(AE36=3,Resumo!$G$11,IF(AE36=4,Resumo!$G$12,IF(AE36=5,Resumo!$G$13,IF(AE36=6,Resumo!$G$14,IF(AE36=7,Resumo!$G$15,IF(AE36=8,Resumo!$G$16,IF(AE36=9,Resumo!$G$17,IF(AE36=10,Resumo!$G$18,""))))))))))</f>
        <v/>
      </c>
      <c r="AH36" s="15" t="str">
        <f t="shared" si="6"/>
        <v/>
      </c>
      <c r="AI36" s="15">
        <f t="shared" si="7"/>
        <v>0</v>
      </c>
      <c r="AJ36" s="15" t="e">
        <f>IF(AE36=1,'Fase 1'!$AI$7*'Fase 1'!$AQ$10,IF(AE36=2,'Fase 1'!$AI$7*'Fase 1'!$AQ$11,IF(AE36=3,'Fase 1'!$AI$7*'Fase 1'!$AQ$12,IF(AE36=4,'Fase 1'!$AI$7*'Fase 2'!$AQ$10,IF(AE36=5,'Fase 1'!$AI$7*'Fase 2'!$AQ$11,IF(AE36=6,'Fase 1'!$AI$7*'Fase 2'!$AQ$12,IF(AE36&gt;=7,'Fase 1'!$AI$7*'Fase 1'!$AJ$7,"")))))))</f>
        <v>#VALUE!</v>
      </c>
      <c r="AK36" s="15" t="str">
        <f>IF(AE36=1,'Fase 1'!$AQ$14,IF(AE36=2,'Fase 1'!$AQ$15,IF(AE36=3,'Fase 1'!$AQ$16,IF(AE36=4,'Fase 2'!$AQ$14,IF(AE36=5,'Fase 2'!$AQ$15,IF(AE36=6,'Fase 2'!$AQ$16,IF(AE36=7,'Fase 3'!$AQ$11,IF(AE36=8,'Fase 4'!$AQ$12,IF(AE36=9,'Fase 4'!$AQ$12,IF(AE36=10,'Fase 4'!$AQ$12,""))))))))))</f>
        <v/>
      </c>
      <c r="AL36" s="15" t="str">
        <f t="shared" si="8"/>
        <v/>
      </c>
      <c r="AM36" s="15" t="str">
        <f t="shared" si="9"/>
        <v/>
      </c>
      <c r="AN36" s="15" t="str">
        <f>IF(AE36=0,"",IF(AE36&lt;=3,'Fase 1'!$AM$7*'Fase 1'!$AN$7,IF(AE36=4,'Fase 2'!$AM$7*'Fase 2'!$AN$14,IF(AE36=5,'Fase 2'!$AM$7*'Fase 2'!$AN$15,IF(AE36=6,'Fase 2'!$AM$7*'Fase 2'!$AN$16,IF(AE36=7,'Fase 3'!$AM$7*'Fase 3'!$AN$7,IF(AE36=8,'Fase 4'!$AM$7*'Fase 4'!$AN$14,IF(AE36=8,'Fase 4'!$AM$7*'Fase 4'!$AN$14,IF(AE36=9,'Fase 4'!$AM$7*'Fase 4'!$AN$15,IF(AE36=10,'Fase 4'!$AM$7*'Fase 4'!$AN$16,""))))))))))</f>
        <v/>
      </c>
    </row>
    <row r="37" spans="2:40" x14ac:dyDescent="0.25">
      <c r="B37" s="157" t="str">
        <f>IF(B36="","",IF(B36&lt;'Fase 1'!$B$5,B36+1,""))</f>
        <v/>
      </c>
      <c r="C37" s="158" t="str">
        <f t="shared" si="0"/>
        <v/>
      </c>
      <c r="D37" s="159" t="str">
        <f t="shared" si="1"/>
        <v/>
      </c>
      <c r="E37" s="160" t="str">
        <f t="shared" si="2"/>
        <v/>
      </c>
      <c r="F37" s="165"/>
      <c r="G37" s="162" t="str">
        <f>IF('Fase 1'!$B$5="","",IF($G$5="","",IF(AJ37="","",IF(100-(AK37-AL37)/AJ37*100&lt;10,"&lt; 10",100-(AK37-AL37)/AJ37*100))))</f>
        <v/>
      </c>
      <c r="H37" s="168"/>
      <c r="I37" s="167"/>
      <c r="M37" s="153" t="str">
        <f>IF($AE37=1,IF($B37&lt;=M36,M36,Resumo!$H$9+M36),"")</f>
        <v/>
      </c>
      <c r="N37" s="153" t="str">
        <f>IF($AE37=2,IF($B37&lt;=N36,N36,Resumo!$H$10+N36),IF($AE38-$AE37=0,"",M37))</f>
        <v/>
      </c>
      <c r="O37" s="153" t="str">
        <f>IF($AE37=3,IF($B37&lt;=O36,O36,Resumo!$H$11+O36),IF($AE38-$AE37=0,"",N37))</f>
        <v/>
      </c>
      <c r="P37" s="153" t="str">
        <f>IF($AE37=4,IF($B37&lt;=P36,P36,Resumo!$H$12+P36),IF($AE38-$AE37=0,"",O37))</f>
        <v/>
      </c>
      <c r="Q37" s="153" t="str">
        <f>IF($AE37=5,IF($B37&lt;=Q36,Q36,Resumo!$H$13+Q36),IF($AE38-$AE37=0,"",P37))</f>
        <v/>
      </c>
      <c r="R37" s="153" t="str">
        <f>IF($AE37=6,IF($B37&lt;=R36,R36,Resumo!$H$14+R36),IF($AE38-$AE37=0,"",Q37))</f>
        <v/>
      </c>
      <c r="S37" s="153" t="str">
        <f>IF($AE37=7,IF($B37&lt;=S36,S36,Resumo!$H$15+S36),IF($AE38-$AE37=0,"",R37))</f>
        <v/>
      </c>
      <c r="T37" s="153" t="str">
        <f>IF($AE37=8,IF($B37&lt;=T36,T36,Resumo!$H$16+T36),IF($AE38-$AE37=0,"",S37))</f>
        <v/>
      </c>
      <c r="U37" s="153" t="str">
        <f>IF($AE37=9,IF($B37&lt;=U36,U36,Resumo!$H$17+U36),IF($AE38-$AE37=0,"",T37))</f>
        <v/>
      </c>
      <c r="V37" s="153" t="str">
        <f>IF($AE37=10,IF($B37&lt;=V36,V36,Resumo!$H$18+V36),IF($AE38-$AE37=0,"",U37))</f>
        <v/>
      </c>
      <c r="X37" s="150">
        <f t="shared" si="3"/>
        <v>0</v>
      </c>
      <c r="Y37" s="150">
        <f t="shared" si="4"/>
        <v>0</v>
      </c>
      <c r="Z37" s="150">
        <f>IF(B37&lt;=Resumo!$F$9,1,IF(B37&lt;=Resumo!$F$10,2,""))</f>
        <v>1</v>
      </c>
      <c r="AA37" s="150">
        <f>IF(B37&lt;=Resumo!$F$11,IF(B37&gt;=Resumo!$D$11,3,""),IF(B37&lt;=Resumo!$F$12,IF(B37&gt;=Resumo!$D$12,4,""),""))</f>
        <v>3</v>
      </c>
      <c r="AB37" s="150">
        <f>IF(B37&lt;=Resumo!$F$13,IF(B37&gt;=Resumo!$D$13,5,""),IF(B37&lt;=Resumo!$F$14,IF(B37&gt;=Resumo!$D$14,6,""),""))</f>
        <v>5</v>
      </c>
      <c r="AC37" s="150">
        <f>IF(B37&lt;=Resumo!$F$15,IF(B37&gt;=Resumo!$D$15,7,""),IF(B37&lt;=Resumo!$F$16,IF(B37&gt;=Resumo!$D$16,8,""),""))</f>
        <v>7</v>
      </c>
      <c r="AD37" s="150">
        <f>IF(B37&lt;=Resumo!$F$17,IF(B37&gt;=Resumo!$D$17,9,""),IF(B37&lt;=Resumo!$F$18,IF(B37&gt;=Resumo!$D$18,10,""),""))</f>
        <v>9</v>
      </c>
      <c r="AE37" s="15">
        <f t="shared" si="5"/>
        <v>25</v>
      </c>
      <c r="AF37" s="15" t="str">
        <f>IF(AE37=1,Resumo!$G$9,IF(AE37=2,Resumo!$G$10,IF(AE37=3,Resumo!$G$11,IF(AE37=4,Resumo!$G$12,IF(AE37=5,Resumo!$G$13,IF(AE37=6,Resumo!$G$14,IF(AE37=7,Resumo!$G$15,IF(AE37=8,Resumo!$G$16,IF(AE37=9,Resumo!$G$17,IF(AE37=10,Resumo!$G$18,""))))))))))</f>
        <v/>
      </c>
      <c r="AH37" s="15" t="str">
        <f t="shared" si="6"/>
        <v/>
      </c>
      <c r="AI37" s="15">
        <f t="shared" si="7"/>
        <v>0</v>
      </c>
      <c r="AJ37" s="15" t="e">
        <f>IF(AE37=1,'Fase 1'!$AI$7*'Fase 1'!$AQ$10,IF(AE37=2,'Fase 1'!$AI$7*'Fase 1'!$AQ$11,IF(AE37=3,'Fase 1'!$AI$7*'Fase 1'!$AQ$12,IF(AE37=4,'Fase 1'!$AI$7*'Fase 2'!$AQ$10,IF(AE37=5,'Fase 1'!$AI$7*'Fase 2'!$AQ$11,IF(AE37=6,'Fase 1'!$AI$7*'Fase 2'!$AQ$12,IF(AE37&gt;=7,'Fase 1'!$AI$7*'Fase 1'!$AJ$7,"")))))))</f>
        <v>#VALUE!</v>
      </c>
      <c r="AK37" s="15" t="str">
        <f>IF(AE37=1,'Fase 1'!$AQ$14,IF(AE37=2,'Fase 1'!$AQ$15,IF(AE37=3,'Fase 1'!$AQ$16,IF(AE37=4,'Fase 2'!$AQ$14,IF(AE37=5,'Fase 2'!$AQ$15,IF(AE37=6,'Fase 2'!$AQ$16,IF(AE37=7,'Fase 3'!$AQ$11,IF(AE37=8,'Fase 4'!$AQ$12,IF(AE37=9,'Fase 4'!$AQ$12,IF(AE37=10,'Fase 4'!$AQ$12,""))))))))))</f>
        <v/>
      </c>
      <c r="AL37" s="15" t="str">
        <f t="shared" si="8"/>
        <v/>
      </c>
      <c r="AM37" s="15" t="str">
        <f t="shared" si="9"/>
        <v/>
      </c>
      <c r="AN37" s="15" t="str">
        <f>IF(AE37=0,"",IF(AE37&lt;=3,'Fase 1'!$AM$7*'Fase 1'!$AN$7,IF(AE37=4,'Fase 2'!$AM$7*'Fase 2'!$AN$14,IF(AE37=5,'Fase 2'!$AM$7*'Fase 2'!$AN$15,IF(AE37=6,'Fase 2'!$AM$7*'Fase 2'!$AN$16,IF(AE37=7,'Fase 3'!$AM$7*'Fase 3'!$AN$7,IF(AE37=8,'Fase 4'!$AM$7*'Fase 4'!$AN$14,IF(AE37=8,'Fase 4'!$AM$7*'Fase 4'!$AN$14,IF(AE37=9,'Fase 4'!$AM$7*'Fase 4'!$AN$15,IF(AE37=10,'Fase 4'!$AM$7*'Fase 4'!$AN$16,""))))))))))</f>
        <v/>
      </c>
    </row>
    <row r="38" spans="2:40" x14ac:dyDescent="0.25">
      <c r="B38" s="157" t="str">
        <f>IF(B37="","",IF(B37&lt;'Fase 1'!$B$5,B37+1,""))</f>
        <v/>
      </c>
      <c r="C38" s="158" t="str">
        <f t="shared" si="0"/>
        <v/>
      </c>
      <c r="D38" s="159" t="str">
        <f t="shared" si="1"/>
        <v/>
      </c>
      <c r="E38" s="160" t="str">
        <f t="shared" si="2"/>
        <v/>
      </c>
      <c r="F38" s="165"/>
      <c r="G38" s="162" t="str">
        <f>IF('Fase 1'!$B$5="","",IF($G$5="","",IF(AJ38="","",IF(100-(AK38-AL38)/AJ38*100&lt;10,"&lt; 10",100-(AK38-AL38)/AJ38*100))))</f>
        <v/>
      </c>
      <c r="H38" s="168"/>
      <c r="I38" s="167"/>
      <c r="M38" s="153" t="str">
        <f>IF($AE38=1,IF($B38&lt;=M37,M37,Resumo!$H$9+M37),"")</f>
        <v/>
      </c>
      <c r="N38" s="153" t="str">
        <f>IF($AE38=2,IF($B38&lt;=N37,N37,Resumo!$H$10+N37),IF($AE39-$AE38=0,"",M38))</f>
        <v/>
      </c>
      <c r="O38" s="153" t="str">
        <f>IF($AE38=3,IF($B38&lt;=O37,O37,Resumo!$H$11+O37),IF($AE39-$AE38=0,"",N38))</f>
        <v/>
      </c>
      <c r="P38" s="153" t="str">
        <f>IF($AE38=4,IF($B38&lt;=P37,P37,Resumo!$H$12+P37),IF($AE39-$AE38=0,"",O38))</f>
        <v/>
      </c>
      <c r="Q38" s="153" t="str">
        <f>IF($AE38=5,IF($B38&lt;=Q37,Q37,Resumo!$H$13+Q37),IF($AE39-$AE38=0,"",P38))</f>
        <v/>
      </c>
      <c r="R38" s="153" t="str">
        <f>IF($AE38=6,IF($B38&lt;=R37,R37,Resumo!$H$14+R37),IF($AE39-$AE38=0,"",Q38))</f>
        <v/>
      </c>
      <c r="S38" s="153" t="str">
        <f>IF($AE38=7,IF($B38&lt;=S37,S37,Resumo!$H$15+S37),IF($AE39-$AE38=0,"",R38))</f>
        <v/>
      </c>
      <c r="T38" s="153" t="str">
        <f>IF($AE38=8,IF($B38&lt;=T37,T37,Resumo!$H$16+T37),IF($AE39-$AE38=0,"",S38))</f>
        <v/>
      </c>
      <c r="U38" s="153" t="str">
        <f>IF($AE38=9,IF($B38&lt;=U37,U37,Resumo!$H$17+U37),IF($AE39-$AE38=0,"",T38))</f>
        <v/>
      </c>
      <c r="V38" s="153" t="str">
        <f>IF($AE38=10,IF($B38&lt;=V37,V37,Resumo!$H$18+V37),IF($AE39-$AE38=0,"",U38))</f>
        <v/>
      </c>
      <c r="X38" s="150">
        <f t="shared" si="3"/>
        <v>0</v>
      </c>
      <c r="Y38" s="150">
        <f t="shared" si="4"/>
        <v>0</v>
      </c>
      <c r="Z38" s="150">
        <f>IF(B38&lt;=Resumo!$F$9,1,IF(B38&lt;=Resumo!$F$10,2,""))</f>
        <v>1</v>
      </c>
      <c r="AA38" s="150">
        <f>IF(B38&lt;=Resumo!$F$11,IF(B38&gt;=Resumo!$D$11,3,""),IF(B38&lt;=Resumo!$F$12,IF(B38&gt;=Resumo!$D$12,4,""),""))</f>
        <v>3</v>
      </c>
      <c r="AB38" s="150">
        <f>IF(B38&lt;=Resumo!$F$13,IF(B38&gt;=Resumo!$D$13,5,""),IF(B38&lt;=Resumo!$F$14,IF(B38&gt;=Resumo!$D$14,6,""),""))</f>
        <v>5</v>
      </c>
      <c r="AC38" s="150">
        <f>IF(B38&lt;=Resumo!$F$15,IF(B38&gt;=Resumo!$D$15,7,""),IF(B38&lt;=Resumo!$F$16,IF(B38&gt;=Resumo!$D$16,8,""),""))</f>
        <v>7</v>
      </c>
      <c r="AD38" s="150">
        <f>IF(B38&lt;=Resumo!$F$17,IF(B38&gt;=Resumo!$D$17,9,""),IF(B38&lt;=Resumo!$F$18,IF(B38&gt;=Resumo!$D$18,10,""),""))</f>
        <v>9</v>
      </c>
      <c r="AE38" s="15">
        <f t="shared" si="5"/>
        <v>25</v>
      </c>
      <c r="AF38" s="15" t="str">
        <f>IF(AE38=1,Resumo!$G$9,IF(AE38=2,Resumo!$G$10,IF(AE38=3,Resumo!$G$11,IF(AE38=4,Resumo!$G$12,IF(AE38=5,Resumo!$G$13,IF(AE38=6,Resumo!$G$14,IF(AE38=7,Resumo!$G$15,IF(AE38=8,Resumo!$G$16,IF(AE38=9,Resumo!$G$17,IF(AE38=10,Resumo!$G$18,""))))))))))</f>
        <v/>
      </c>
      <c r="AH38" s="15" t="str">
        <f t="shared" si="6"/>
        <v/>
      </c>
      <c r="AI38" s="15">
        <f t="shared" si="7"/>
        <v>0</v>
      </c>
      <c r="AJ38" s="15" t="e">
        <f>IF(AE38=1,'Fase 1'!$AI$7*'Fase 1'!$AQ$10,IF(AE38=2,'Fase 1'!$AI$7*'Fase 1'!$AQ$11,IF(AE38=3,'Fase 1'!$AI$7*'Fase 1'!$AQ$12,IF(AE38=4,'Fase 1'!$AI$7*'Fase 2'!$AQ$10,IF(AE38=5,'Fase 1'!$AI$7*'Fase 2'!$AQ$11,IF(AE38=6,'Fase 1'!$AI$7*'Fase 2'!$AQ$12,IF(AE38&gt;=7,'Fase 1'!$AI$7*'Fase 1'!$AJ$7,"")))))))</f>
        <v>#VALUE!</v>
      </c>
      <c r="AK38" s="15" t="str">
        <f>IF(AE38=1,'Fase 1'!$AQ$14,IF(AE38=2,'Fase 1'!$AQ$15,IF(AE38=3,'Fase 1'!$AQ$16,IF(AE38=4,'Fase 2'!$AQ$14,IF(AE38=5,'Fase 2'!$AQ$15,IF(AE38=6,'Fase 2'!$AQ$16,IF(AE38=7,'Fase 3'!$AQ$11,IF(AE38=8,'Fase 4'!$AQ$12,IF(AE38=9,'Fase 4'!$AQ$12,IF(AE38=10,'Fase 4'!$AQ$12,""))))))))))</f>
        <v/>
      </c>
      <c r="AL38" s="15" t="str">
        <f t="shared" si="8"/>
        <v/>
      </c>
      <c r="AM38" s="15" t="str">
        <f t="shared" si="9"/>
        <v/>
      </c>
      <c r="AN38" s="15" t="str">
        <f>IF(AE38=0,"",IF(AE38&lt;=3,'Fase 1'!$AM$7*'Fase 1'!$AN$7,IF(AE38=4,'Fase 2'!$AM$7*'Fase 2'!$AN$14,IF(AE38=5,'Fase 2'!$AM$7*'Fase 2'!$AN$15,IF(AE38=6,'Fase 2'!$AM$7*'Fase 2'!$AN$16,IF(AE38=7,'Fase 3'!$AM$7*'Fase 3'!$AN$7,IF(AE38=8,'Fase 4'!$AM$7*'Fase 4'!$AN$14,IF(AE38=8,'Fase 4'!$AM$7*'Fase 4'!$AN$14,IF(AE38=9,'Fase 4'!$AM$7*'Fase 4'!$AN$15,IF(AE38=10,'Fase 4'!$AM$7*'Fase 4'!$AN$16,""))))))))))</f>
        <v/>
      </c>
    </row>
    <row r="39" spans="2:40" x14ac:dyDescent="0.25">
      <c r="B39" s="157" t="str">
        <f>IF(B38="","",IF(B38&lt;'Fase 1'!$B$5,B38+1,""))</f>
        <v/>
      </c>
      <c r="C39" s="158" t="str">
        <f t="shared" si="0"/>
        <v/>
      </c>
      <c r="D39" s="159" t="str">
        <f t="shared" si="1"/>
        <v/>
      </c>
      <c r="E39" s="160" t="str">
        <f t="shared" si="2"/>
        <v/>
      </c>
      <c r="F39" s="165"/>
      <c r="G39" s="162" t="str">
        <f>IF('Fase 1'!$B$5="","",IF($G$5="","",IF(AJ39="","",IF(100-(AK39-AL39)/AJ39*100&lt;10,"&lt; 10",100-(AK39-AL39)/AJ39*100))))</f>
        <v/>
      </c>
      <c r="H39" s="168"/>
      <c r="I39" s="167"/>
      <c r="M39" s="153" t="str">
        <f>IF($AE39=1,IF($B39&lt;=M38,M38,Resumo!$H$9+M38),"")</f>
        <v/>
      </c>
      <c r="N39" s="153" t="str">
        <f>IF($AE39=2,IF($B39&lt;=N38,N38,Resumo!$H$10+N38),IF($AE40-$AE39=0,"",M39))</f>
        <v/>
      </c>
      <c r="O39" s="153" t="str">
        <f>IF($AE39=3,IF($B39&lt;=O38,O38,Resumo!$H$11+O38),IF($AE40-$AE39=0,"",N39))</f>
        <v/>
      </c>
      <c r="P39" s="153" t="str">
        <f>IF($AE39=4,IF($B39&lt;=P38,P38,Resumo!$H$12+P38),IF($AE40-$AE39=0,"",O39))</f>
        <v/>
      </c>
      <c r="Q39" s="153" t="str">
        <f>IF($AE39=5,IF($B39&lt;=Q38,Q38,Resumo!$H$13+Q38),IF($AE40-$AE39=0,"",P39))</f>
        <v/>
      </c>
      <c r="R39" s="153" t="str">
        <f>IF($AE39=6,IF($B39&lt;=R38,R38,Resumo!$H$14+R38),IF($AE40-$AE39=0,"",Q39))</f>
        <v/>
      </c>
      <c r="S39" s="153" t="str">
        <f>IF($AE39=7,IF($B39&lt;=S38,S38,Resumo!$H$15+S38),IF($AE40-$AE39=0,"",R39))</f>
        <v/>
      </c>
      <c r="T39" s="153" t="str">
        <f>IF($AE39=8,IF($B39&lt;=T38,T38,Resumo!$H$16+T38),IF($AE40-$AE39=0,"",S39))</f>
        <v/>
      </c>
      <c r="U39" s="153" t="str">
        <f>IF($AE39=9,IF($B39&lt;=U38,U38,Resumo!$H$17+U38),IF($AE40-$AE39=0,"",T39))</f>
        <v/>
      </c>
      <c r="V39" s="153" t="str">
        <f>IF($AE39=10,IF($B39&lt;=V38,V38,Resumo!$H$18+V38),IF($AE40-$AE39=0,"",U39))</f>
        <v/>
      </c>
      <c r="X39" s="150">
        <f t="shared" si="3"/>
        <v>0</v>
      </c>
      <c r="Y39" s="150">
        <f t="shared" si="4"/>
        <v>0</v>
      </c>
      <c r="Z39" s="150">
        <f>IF(B39&lt;=Resumo!$F$9,1,IF(B39&lt;=Resumo!$F$10,2,""))</f>
        <v>1</v>
      </c>
      <c r="AA39" s="150">
        <f>IF(B39&lt;=Resumo!$F$11,IF(B39&gt;=Resumo!$D$11,3,""),IF(B39&lt;=Resumo!$F$12,IF(B39&gt;=Resumo!$D$12,4,""),""))</f>
        <v>3</v>
      </c>
      <c r="AB39" s="150">
        <f>IF(B39&lt;=Resumo!$F$13,IF(B39&gt;=Resumo!$D$13,5,""),IF(B39&lt;=Resumo!$F$14,IF(B39&gt;=Resumo!$D$14,6,""),""))</f>
        <v>5</v>
      </c>
      <c r="AC39" s="150">
        <f>IF(B39&lt;=Resumo!$F$15,IF(B39&gt;=Resumo!$D$15,7,""),IF(B39&lt;=Resumo!$F$16,IF(B39&gt;=Resumo!$D$16,8,""),""))</f>
        <v>7</v>
      </c>
      <c r="AD39" s="150">
        <f>IF(B39&lt;=Resumo!$F$17,IF(B39&gt;=Resumo!$D$17,9,""),IF(B39&lt;=Resumo!$F$18,IF(B39&gt;=Resumo!$D$18,10,""),""))</f>
        <v>9</v>
      </c>
      <c r="AE39" s="15">
        <f t="shared" si="5"/>
        <v>25</v>
      </c>
      <c r="AF39" s="15" t="str">
        <f>IF(AE39=1,Resumo!$G$9,IF(AE39=2,Resumo!$G$10,IF(AE39=3,Resumo!$G$11,IF(AE39=4,Resumo!$G$12,IF(AE39=5,Resumo!$G$13,IF(AE39=6,Resumo!$G$14,IF(AE39=7,Resumo!$G$15,IF(AE39=8,Resumo!$G$16,IF(AE39=9,Resumo!$G$17,IF(AE39=10,Resumo!$G$18,""))))))))))</f>
        <v/>
      </c>
      <c r="AH39" s="15" t="str">
        <f t="shared" si="6"/>
        <v/>
      </c>
      <c r="AI39" s="15">
        <f t="shared" si="7"/>
        <v>0</v>
      </c>
      <c r="AJ39" s="15" t="e">
        <f>IF(AE39=1,'Fase 1'!$AI$7*'Fase 1'!$AQ$10,IF(AE39=2,'Fase 1'!$AI$7*'Fase 1'!$AQ$11,IF(AE39=3,'Fase 1'!$AI$7*'Fase 1'!$AQ$12,IF(AE39=4,'Fase 1'!$AI$7*'Fase 2'!$AQ$10,IF(AE39=5,'Fase 1'!$AI$7*'Fase 2'!$AQ$11,IF(AE39=6,'Fase 1'!$AI$7*'Fase 2'!$AQ$12,IF(AE39&gt;=7,'Fase 1'!$AI$7*'Fase 1'!$AJ$7,"")))))))</f>
        <v>#VALUE!</v>
      </c>
      <c r="AK39" s="15" t="str">
        <f>IF(AE39=1,'Fase 1'!$AQ$14,IF(AE39=2,'Fase 1'!$AQ$15,IF(AE39=3,'Fase 1'!$AQ$16,IF(AE39=4,'Fase 2'!$AQ$14,IF(AE39=5,'Fase 2'!$AQ$15,IF(AE39=6,'Fase 2'!$AQ$16,IF(AE39=7,'Fase 3'!$AQ$11,IF(AE39=8,'Fase 4'!$AQ$12,IF(AE39=9,'Fase 4'!$AQ$12,IF(AE39=10,'Fase 4'!$AQ$12,""))))))))))</f>
        <v/>
      </c>
      <c r="AL39" s="15" t="str">
        <f t="shared" si="8"/>
        <v/>
      </c>
      <c r="AM39" s="15" t="str">
        <f t="shared" si="9"/>
        <v/>
      </c>
      <c r="AN39" s="15" t="str">
        <f>IF(AE39=0,"",IF(AE39&lt;=3,'Fase 1'!$AM$7*'Fase 1'!$AN$7,IF(AE39=4,'Fase 2'!$AM$7*'Fase 2'!$AN$14,IF(AE39=5,'Fase 2'!$AM$7*'Fase 2'!$AN$15,IF(AE39=6,'Fase 2'!$AM$7*'Fase 2'!$AN$16,IF(AE39=7,'Fase 3'!$AM$7*'Fase 3'!$AN$7,IF(AE39=8,'Fase 4'!$AM$7*'Fase 4'!$AN$14,IF(AE39=8,'Fase 4'!$AM$7*'Fase 4'!$AN$14,IF(AE39=9,'Fase 4'!$AM$7*'Fase 4'!$AN$15,IF(AE39=10,'Fase 4'!$AM$7*'Fase 4'!$AN$16,""))))))))))</f>
        <v/>
      </c>
    </row>
    <row r="40" spans="2:40" x14ac:dyDescent="0.25">
      <c r="B40" s="157" t="str">
        <f>IF(B39="","",IF(B39&lt;'Fase 1'!$B$5,B39+1,""))</f>
        <v/>
      </c>
      <c r="C40" s="158" t="str">
        <f t="shared" si="0"/>
        <v/>
      </c>
      <c r="D40" s="159" t="str">
        <f t="shared" si="1"/>
        <v/>
      </c>
      <c r="E40" s="160" t="str">
        <f t="shared" si="2"/>
        <v/>
      </c>
      <c r="F40" s="165"/>
      <c r="G40" s="162" t="str">
        <f>IF('Fase 1'!$B$5="","",IF($G$5="","",IF(AJ40="","",IF(100-(AK40-AL40)/AJ40*100&lt;10,"&lt; 10",100-(AK40-AL40)/AJ40*100))))</f>
        <v/>
      </c>
      <c r="H40" s="168"/>
      <c r="I40" s="167"/>
      <c r="M40" s="153" t="str">
        <f>IF($AE40=1,IF($B40&lt;=M39,M39,Resumo!$H$9+M39),"")</f>
        <v/>
      </c>
      <c r="N40" s="153" t="str">
        <f>IF($AE40=2,IF($B40&lt;=N39,N39,Resumo!$H$10+N39),IF($AE41-$AE40=0,"",M40))</f>
        <v/>
      </c>
      <c r="O40" s="153" t="str">
        <f>IF($AE40=3,IF($B40&lt;=O39,O39,Resumo!$H$11+O39),IF($AE41-$AE40=0,"",N40))</f>
        <v/>
      </c>
      <c r="P40" s="153" t="str">
        <f>IF($AE40=4,IF($B40&lt;=P39,P39,Resumo!$H$12+P39),IF($AE41-$AE40=0,"",O40))</f>
        <v/>
      </c>
      <c r="Q40" s="153" t="str">
        <f>IF($AE40=5,IF($B40&lt;=Q39,Q39,Resumo!$H$13+Q39),IF($AE41-$AE40=0,"",P40))</f>
        <v/>
      </c>
      <c r="R40" s="153" t="str">
        <f>IF($AE40=6,IF($B40&lt;=R39,R39,Resumo!$H$14+R39),IF($AE41-$AE40=0,"",Q40))</f>
        <v/>
      </c>
      <c r="S40" s="153" t="str">
        <f>IF($AE40=7,IF($B40&lt;=S39,S39,Resumo!$H$15+S39),IF($AE41-$AE40=0,"",R40))</f>
        <v/>
      </c>
      <c r="T40" s="153" t="str">
        <f>IF($AE40=8,IF($B40&lt;=T39,T39,Resumo!$H$16+T39),IF($AE41-$AE40=0,"",S40))</f>
        <v/>
      </c>
      <c r="U40" s="153" t="str">
        <f>IF($AE40=9,IF($B40&lt;=U39,U39,Resumo!$H$17+U39),IF($AE41-$AE40=0,"",T40))</f>
        <v/>
      </c>
      <c r="V40" s="153" t="str">
        <f>IF($AE40=10,IF($B40&lt;=V39,V39,Resumo!$H$18+V39),IF($AE41-$AE40=0,"",U40))</f>
        <v/>
      </c>
      <c r="X40" s="150">
        <f t="shared" si="3"/>
        <v>0</v>
      </c>
      <c r="Y40" s="150">
        <f t="shared" si="4"/>
        <v>0</v>
      </c>
      <c r="Z40" s="150">
        <f>IF(B40&lt;=Resumo!$F$9,1,IF(B40&lt;=Resumo!$F$10,2,""))</f>
        <v>1</v>
      </c>
      <c r="AA40" s="150">
        <f>IF(B40&lt;=Resumo!$F$11,IF(B40&gt;=Resumo!$D$11,3,""),IF(B40&lt;=Resumo!$F$12,IF(B40&gt;=Resumo!$D$12,4,""),""))</f>
        <v>3</v>
      </c>
      <c r="AB40" s="150">
        <f>IF(B40&lt;=Resumo!$F$13,IF(B40&gt;=Resumo!$D$13,5,""),IF(B40&lt;=Resumo!$F$14,IF(B40&gt;=Resumo!$D$14,6,""),""))</f>
        <v>5</v>
      </c>
      <c r="AC40" s="150">
        <f>IF(B40&lt;=Resumo!$F$15,IF(B40&gt;=Resumo!$D$15,7,""),IF(B40&lt;=Resumo!$F$16,IF(B40&gt;=Resumo!$D$16,8,""),""))</f>
        <v>7</v>
      </c>
      <c r="AD40" s="150">
        <f>IF(B40&lt;=Resumo!$F$17,IF(B40&gt;=Resumo!$D$17,9,""),IF(B40&lt;=Resumo!$F$18,IF(B40&gt;=Resumo!$D$18,10,""),""))</f>
        <v>9</v>
      </c>
      <c r="AE40" s="15">
        <f t="shared" si="5"/>
        <v>25</v>
      </c>
      <c r="AF40" s="15" t="str">
        <f>IF(AE40=1,Resumo!$G$9,IF(AE40=2,Resumo!$G$10,IF(AE40=3,Resumo!$G$11,IF(AE40=4,Resumo!$G$12,IF(AE40=5,Resumo!$G$13,IF(AE40=6,Resumo!$G$14,IF(AE40=7,Resumo!$G$15,IF(AE40=8,Resumo!$G$16,IF(AE40=9,Resumo!$G$17,IF(AE40=10,Resumo!$G$18,""))))))))))</f>
        <v/>
      </c>
      <c r="AH40" s="15" t="str">
        <f t="shared" si="6"/>
        <v/>
      </c>
      <c r="AI40" s="15">
        <f t="shared" si="7"/>
        <v>0</v>
      </c>
      <c r="AJ40" s="15" t="e">
        <f>IF(AE40=1,'Fase 1'!$AI$7*'Fase 1'!$AQ$10,IF(AE40=2,'Fase 1'!$AI$7*'Fase 1'!$AQ$11,IF(AE40=3,'Fase 1'!$AI$7*'Fase 1'!$AQ$12,IF(AE40=4,'Fase 1'!$AI$7*'Fase 2'!$AQ$10,IF(AE40=5,'Fase 1'!$AI$7*'Fase 2'!$AQ$11,IF(AE40=6,'Fase 1'!$AI$7*'Fase 2'!$AQ$12,IF(AE40&gt;=7,'Fase 1'!$AI$7*'Fase 1'!$AJ$7,"")))))))</f>
        <v>#VALUE!</v>
      </c>
      <c r="AK40" s="15" t="str">
        <f>IF(AE40=1,'Fase 1'!$AQ$14,IF(AE40=2,'Fase 1'!$AQ$15,IF(AE40=3,'Fase 1'!$AQ$16,IF(AE40=4,'Fase 2'!$AQ$14,IF(AE40=5,'Fase 2'!$AQ$15,IF(AE40=6,'Fase 2'!$AQ$16,IF(AE40=7,'Fase 3'!$AQ$11,IF(AE40=8,'Fase 4'!$AQ$12,IF(AE40=9,'Fase 4'!$AQ$12,IF(AE40=10,'Fase 4'!$AQ$12,""))))))))))</f>
        <v/>
      </c>
      <c r="AL40" s="15" t="str">
        <f t="shared" si="8"/>
        <v/>
      </c>
      <c r="AM40" s="15" t="str">
        <f t="shared" si="9"/>
        <v/>
      </c>
      <c r="AN40" s="15" t="str">
        <f>IF(AE40=0,"",IF(AE40&lt;=3,'Fase 1'!$AM$7*'Fase 1'!$AN$7,IF(AE40=4,'Fase 2'!$AM$7*'Fase 2'!$AN$14,IF(AE40=5,'Fase 2'!$AM$7*'Fase 2'!$AN$15,IF(AE40=6,'Fase 2'!$AM$7*'Fase 2'!$AN$16,IF(AE40=7,'Fase 3'!$AM$7*'Fase 3'!$AN$7,IF(AE40=8,'Fase 4'!$AM$7*'Fase 4'!$AN$14,IF(AE40=8,'Fase 4'!$AM$7*'Fase 4'!$AN$14,IF(AE40=9,'Fase 4'!$AM$7*'Fase 4'!$AN$15,IF(AE40=10,'Fase 4'!$AM$7*'Fase 4'!$AN$16,""))))))))))</f>
        <v/>
      </c>
    </row>
    <row r="41" spans="2:40" x14ac:dyDescent="0.25">
      <c r="B41" s="157" t="str">
        <f>IF(B40="","",IF(B40&lt;'Fase 1'!$B$5,B40+1,""))</f>
        <v/>
      </c>
      <c r="C41" s="158" t="str">
        <f t="shared" si="0"/>
        <v/>
      </c>
      <c r="D41" s="159" t="str">
        <f t="shared" si="1"/>
        <v/>
      </c>
      <c r="E41" s="160" t="str">
        <f t="shared" si="2"/>
        <v/>
      </c>
      <c r="F41" s="165"/>
      <c r="G41" s="162" t="str">
        <f>IF('Fase 1'!$B$5="","",IF($G$5="","",IF(AJ41="","",IF(100-(AK41-AL41)/AJ41*100&lt;10,"&lt; 10",100-(AK41-AL41)/AJ41*100))))</f>
        <v/>
      </c>
      <c r="H41" s="168"/>
      <c r="I41" s="167"/>
      <c r="M41" s="153" t="str">
        <f>IF($AE41=1,IF($B41&lt;=M40,M40,Resumo!$H$9+M40),"")</f>
        <v/>
      </c>
      <c r="N41" s="153" t="str">
        <f>IF($AE41=2,IF($B41&lt;=N40,N40,Resumo!$H$10+N40),IF($AE42-$AE41=0,"",M41))</f>
        <v/>
      </c>
      <c r="O41" s="153" t="str">
        <f>IF($AE41=3,IF($B41&lt;=O40,O40,Resumo!$H$11+O40),IF($AE42-$AE41=0,"",N41))</f>
        <v/>
      </c>
      <c r="P41" s="153" t="str">
        <f>IF($AE41=4,IF($B41&lt;=P40,P40,Resumo!$H$12+P40),IF($AE42-$AE41=0,"",O41))</f>
        <v/>
      </c>
      <c r="Q41" s="153" t="str">
        <f>IF($AE41=5,IF($B41&lt;=Q40,Q40,Resumo!$H$13+Q40),IF($AE42-$AE41=0,"",P41))</f>
        <v/>
      </c>
      <c r="R41" s="153" t="str">
        <f>IF($AE41=6,IF($B41&lt;=R40,R40,Resumo!$H$14+R40),IF($AE42-$AE41=0,"",Q41))</f>
        <v/>
      </c>
      <c r="S41" s="153" t="str">
        <f>IF($AE41=7,IF($B41&lt;=S40,S40,Resumo!$H$15+S40),IF($AE42-$AE41=0,"",R41))</f>
        <v/>
      </c>
      <c r="T41" s="153" t="str">
        <f>IF($AE41=8,IF($B41&lt;=T40,T40,Resumo!$H$16+T40),IF($AE42-$AE41=0,"",S41))</f>
        <v/>
      </c>
      <c r="U41" s="153" t="str">
        <f>IF($AE41=9,IF($B41&lt;=U40,U40,Resumo!$H$17+U40),IF($AE42-$AE41=0,"",T41))</f>
        <v/>
      </c>
      <c r="V41" s="153" t="str">
        <f>IF($AE41=10,IF($B41&lt;=V40,V40,Resumo!$H$18+V40),IF($AE42-$AE41=0,"",U41))</f>
        <v/>
      </c>
      <c r="X41" s="150">
        <f t="shared" si="3"/>
        <v>0</v>
      </c>
      <c r="Y41" s="150">
        <f t="shared" si="4"/>
        <v>0</v>
      </c>
      <c r="Z41" s="150">
        <f>IF(B41&lt;=Resumo!$F$9,1,IF(B41&lt;=Resumo!$F$10,2,""))</f>
        <v>1</v>
      </c>
      <c r="AA41" s="150">
        <f>IF(B41&lt;=Resumo!$F$11,IF(B41&gt;=Resumo!$D$11,3,""),IF(B41&lt;=Resumo!$F$12,IF(B41&gt;=Resumo!$D$12,4,""),""))</f>
        <v>3</v>
      </c>
      <c r="AB41" s="150">
        <f>IF(B41&lt;=Resumo!$F$13,IF(B41&gt;=Resumo!$D$13,5,""),IF(B41&lt;=Resumo!$F$14,IF(B41&gt;=Resumo!$D$14,6,""),""))</f>
        <v>5</v>
      </c>
      <c r="AC41" s="150">
        <f>IF(B41&lt;=Resumo!$F$15,IF(B41&gt;=Resumo!$D$15,7,""),IF(B41&lt;=Resumo!$F$16,IF(B41&gt;=Resumo!$D$16,8,""),""))</f>
        <v>7</v>
      </c>
      <c r="AD41" s="150">
        <f>IF(B41&lt;=Resumo!$F$17,IF(B41&gt;=Resumo!$D$17,9,""),IF(B41&lt;=Resumo!$F$18,IF(B41&gt;=Resumo!$D$18,10,""),""))</f>
        <v>9</v>
      </c>
      <c r="AE41" s="15">
        <f t="shared" si="5"/>
        <v>25</v>
      </c>
      <c r="AF41" s="15" t="str">
        <f>IF(AE41=1,Resumo!$G$9,IF(AE41=2,Resumo!$G$10,IF(AE41=3,Resumo!$G$11,IF(AE41=4,Resumo!$G$12,IF(AE41=5,Resumo!$G$13,IF(AE41=6,Resumo!$G$14,IF(AE41=7,Resumo!$G$15,IF(AE41=8,Resumo!$G$16,IF(AE41=9,Resumo!$G$17,IF(AE41=10,Resumo!$G$18,""))))))))))</f>
        <v/>
      </c>
      <c r="AH41" s="15" t="str">
        <f t="shared" si="6"/>
        <v/>
      </c>
      <c r="AI41" s="15">
        <f t="shared" si="7"/>
        <v>0</v>
      </c>
      <c r="AJ41" s="15" t="e">
        <f>IF(AE41=1,'Fase 1'!$AI$7*'Fase 1'!$AQ$10,IF(AE41=2,'Fase 1'!$AI$7*'Fase 1'!$AQ$11,IF(AE41=3,'Fase 1'!$AI$7*'Fase 1'!$AQ$12,IF(AE41=4,'Fase 1'!$AI$7*'Fase 2'!$AQ$10,IF(AE41=5,'Fase 1'!$AI$7*'Fase 2'!$AQ$11,IF(AE41=6,'Fase 1'!$AI$7*'Fase 2'!$AQ$12,IF(AE41&gt;=7,'Fase 1'!$AI$7*'Fase 1'!$AJ$7,"")))))))</f>
        <v>#VALUE!</v>
      </c>
      <c r="AK41" s="15" t="str">
        <f>IF(AE41=1,'Fase 1'!$AQ$14,IF(AE41=2,'Fase 1'!$AQ$15,IF(AE41=3,'Fase 1'!$AQ$16,IF(AE41=4,'Fase 2'!$AQ$14,IF(AE41=5,'Fase 2'!$AQ$15,IF(AE41=6,'Fase 2'!$AQ$16,IF(AE41=7,'Fase 3'!$AQ$11,IF(AE41=8,'Fase 4'!$AQ$12,IF(AE41=9,'Fase 4'!$AQ$12,IF(AE41=10,'Fase 4'!$AQ$12,""))))))))))</f>
        <v/>
      </c>
      <c r="AL41" s="15" t="str">
        <f t="shared" si="8"/>
        <v/>
      </c>
      <c r="AM41" s="15" t="str">
        <f t="shared" si="9"/>
        <v/>
      </c>
      <c r="AN41" s="15" t="str">
        <f>IF(AE41=0,"",IF(AE41&lt;=3,'Fase 1'!$AM$7*'Fase 1'!$AN$7,IF(AE41=4,'Fase 2'!$AM$7*'Fase 2'!$AN$14,IF(AE41=5,'Fase 2'!$AM$7*'Fase 2'!$AN$15,IF(AE41=6,'Fase 2'!$AM$7*'Fase 2'!$AN$16,IF(AE41=7,'Fase 3'!$AM$7*'Fase 3'!$AN$7,IF(AE41=8,'Fase 4'!$AM$7*'Fase 4'!$AN$14,IF(AE41=8,'Fase 4'!$AM$7*'Fase 4'!$AN$14,IF(AE41=9,'Fase 4'!$AM$7*'Fase 4'!$AN$15,IF(AE41=10,'Fase 4'!$AM$7*'Fase 4'!$AN$16,""))))))))))</f>
        <v/>
      </c>
    </row>
    <row r="42" spans="2:40" x14ac:dyDescent="0.25">
      <c r="B42" s="157" t="str">
        <f>IF(B41="","",IF(B41&lt;'Fase 1'!$B$5,B41+1,""))</f>
        <v/>
      </c>
      <c r="C42" s="158" t="str">
        <f t="shared" ref="C42:C73" si="10">IF(C41="","",IF(B42="","",C41+1))</f>
        <v/>
      </c>
      <c r="D42" s="159" t="str">
        <f t="shared" ref="D42:D73" si="11">IF($G$5="","",IF(B42=Y42,IF(OR(H42="x",H42="X"),"",IF(AF42&gt;AI42,"SIM","")),""))</f>
        <v/>
      </c>
      <c r="E42" s="160" t="str">
        <f t="shared" ref="E42:E73" si="12">IF(D42="SIM",IF(AI42&gt;=AF42,"",AF42-AI42),"")</f>
        <v/>
      </c>
      <c r="F42" s="165"/>
      <c r="G42" s="162" t="str">
        <f>IF('Fase 1'!$B$5="","",IF($G$5="","",IF(AJ42="","",IF(100-(AK42-AL42)/AJ42*100&lt;10,"&lt; 10",100-(AK42-AL42)/AJ42*100))))</f>
        <v/>
      </c>
      <c r="H42" s="168"/>
      <c r="I42" s="167"/>
      <c r="M42" s="153" t="str">
        <f>IF($AE42=1,IF($B42&lt;=M41,M41,Resumo!$H$9+M41),"")</f>
        <v/>
      </c>
      <c r="N42" s="153" t="str">
        <f>IF($AE42=2,IF($B42&lt;=N41,N41,Resumo!$H$10+N41),IF($AE43-$AE42=0,"",M42))</f>
        <v/>
      </c>
      <c r="O42" s="153" t="str">
        <f>IF($AE42=3,IF($B42&lt;=O41,O41,Resumo!$H$11+O41),IF($AE43-$AE42=0,"",N42))</f>
        <v/>
      </c>
      <c r="P42" s="153" t="str">
        <f>IF($AE42=4,IF($B42&lt;=P41,P41,Resumo!$H$12+P41),IF($AE43-$AE42=0,"",O42))</f>
        <v/>
      </c>
      <c r="Q42" s="153" t="str">
        <f>IF($AE42=5,IF($B42&lt;=Q41,Q41,Resumo!$H$13+Q41),IF($AE43-$AE42=0,"",P42))</f>
        <v/>
      </c>
      <c r="R42" s="153" t="str">
        <f>IF($AE42=6,IF($B42&lt;=R41,R41,Resumo!$H$14+R41),IF($AE43-$AE42=0,"",Q42))</f>
        <v/>
      </c>
      <c r="S42" s="153" t="str">
        <f>IF($AE42=7,IF($B42&lt;=S41,S41,Resumo!$H$15+S41),IF($AE43-$AE42=0,"",R42))</f>
        <v/>
      </c>
      <c r="T42" s="153" t="str">
        <f>IF($AE42=8,IF($B42&lt;=T41,T41,Resumo!$H$16+T41),IF($AE43-$AE42=0,"",S42))</f>
        <v/>
      </c>
      <c r="U42" s="153" t="str">
        <f>IF($AE42=9,IF($B42&lt;=U41,U41,Resumo!$H$17+U41),IF($AE43-$AE42=0,"",T42))</f>
        <v/>
      </c>
      <c r="V42" s="153" t="str">
        <f>IF($AE42=10,IF($B42&lt;=V41,V41,Resumo!$H$18+V41),IF($AE43-$AE42=0,"",U42))</f>
        <v/>
      </c>
      <c r="X42" s="150">
        <f t="shared" ref="X42:X73" si="13">SUM(M42:V42)</f>
        <v>0</v>
      </c>
      <c r="Y42" s="150">
        <f t="shared" ref="Y42:Y73" si="14">IF(X42&gt;X43,V42,X42)</f>
        <v>0</v>
      </c>
      <c r="Z42" s="150">
        <f>IF(B42&lt;=Resumo!$F$9,1,IF(B42&lt;=Resumo!$F$10,2,""))</f>
        <v>1</v>
      </c>
      <c r="AA42" s="150">
        <f>IF(B42&lt;=Resumo!$F$11,IF(B42&gt;=Resumo!$D$11,3,""),IF(B42&lt;=Resumo!$F$12,IF(B42&gt;=Resumo!$D$12,4,""),""))</f>
        <v>3</v>
      </c>
      <c r="AB42" s="150">
        <f>IF(B42&lt;=Resumo!$F$13,IF(B42&gt;=Resumo!$D$13,5,""),IF(B42&lt;=Resumo!$F$14,IF(B42&gt;=Resumo!$D$14,6,""),""))</f>
        <v>5</v>
      </c>
      <c r="AC42" s="150">
        <f>IF(B42&lt;=Resumo!$F$15,IF(B42&gt;=Resumo!$D$15,7,""),IF(B42&lt;=Resumo!$F$16,IF(B42&gt;=Resumo!$D$16,8,""),""))</f>
        <v>7</v>
      </c>
      <c r="AD42" s="150">
        <f>IF(B42&lt;=Resumo!$F$17,IF(B42&gt;=Resumo!$D$17,9,""),IF(B42&lt;=Resumo!$F$18,IF(B42&gt;=Resumo!$D$18,10,""),""))</f>
        <v>9</v>
      </c>
      <c r="AE42" s="15">
        <f t="shared" ref="AE42:AE73" si="15">SUM(Z42:AD42)</f>
        <v>25</v>
      </c>
      <c r="AF42" s="15" t="str">
        <f>IF(AE42=1,Resumo!$G$9,IF(AE42=2,Resumo!$G$10,IF(AE42=3,Resumo!$G$11,IF(AE42=4,Resumo!$G$12,IF(AE42=5,Resumo!$G$13,IF(AE42=6,Resumo!$G$14,IF(AE42=7,Resumo!$G$15,IF(AE42=8,Resumo!$G$16,IF(AE42=9,Resumo!$G$17,IF(AE42=10,Resumo!$G$18,""))))))))))</f>
        <v/>
      </c>
      <c r="AH42" s="15" t="str">
        <f t="shared" ref="AH42:AH73" si="16">IF(B42=Y42,1,"")</f>
        <v/>
      </c>
      <c r="AI42" s="15">
        <f t="shared" ref="AI42:AI73" si="17">IF(AH41=1,F42,AI41+F42)</f>
        <v>0</v>
      </c>
      <c r="AJ42" s="15" t="e">
        <f>IF(AE42=1,'Fase 1'!$AI$7*'Fase 1'!$AQ$10,IF(AE42=2,'Fase 1'!$AI$7*'Fase 1'!$AQ$11,IF(AE42=3,'Fase 1'!$AI$7*'Fase 1'!$AQ$12,IF(AE42=4,'Fase 1'!$AI$7*'Fase 2'!$AQ$10,IF(AE42=5,'Fase 1'!$AI$7*'Fase 2'!$AQ$11,IF(AE42=6,'Fase 1'!$AI$7*'Fase 2'!$AQ$12,IF(AE42&gt;=7,'Fase 1'!$AI$7*'Fase 1'!$AJ$7,"")))))))</f>
        <v>#VALUE!</v>
      </c>
      <c r="AK42" s="15" t="str">
        <f>IF(AE42=1,'Fase 1'!$AQ$14,IF(AE42=2,'Fase 1'!$AQ$15,IF(AE42=3,'Fase 1'!$AQ$16,IF(AE42=4,'Fase 2'!$AQ$14,IF(AE42=5,'Fase 2'!$AQ$15,IF(AE42=6,'Fase 2'!$AQ$16,IF(AE42=7,'Fase 3'!$AQ$11,IF(AE42=8,'Fase 4'!$AQ$12,IF(AE42=9,'Fase 4'!$AQ$12,IF(AE42=10,'Fase 4'!$AQ$12,""))))))))))</f>
        <v/>
      </c>
      <c r="AL42" s="15" t="str">
        <f t="shared" ref="AL42:AL73" si="18">IF(AN42="","",AM41-AN42)</f>
        <v/>
      </c>
      <c r="AM42" s="15" t="str">
        <f t="shared" ref="AM42:AM73" si="19">IF(D42="",IF(F42="",AL42,IF(F42&gt;=AK42-AL42,AK42,AL42+F42)),IF(F42="",AK42,IF(F42&gt;=AK42-AL42,AK42,AK42)))</f>
        <v/>
      </c>
      <c r="AN42" s="15" t="str">
        <f>IF(AE42=0,"",IF(AE42&lt;=3,'Fase 1'!$AM$7*'Fase 1'!$AN$7,IF(AE42=4,'Fase 2'!$AM$7*'Fase 2'!$AN$14,IF(AE42=5,'Fase 2'!$AM$7*'Fase 2'!$AN$15,IF(AE42=6,'Fase 2'!$AM$7*'Fase 2'!$AN$16,IF(AE42=7,'Fase 3'!$AM$7*'Fase 3'!$AN$7,IF(AE42=8,'Fase 4'!$AM$7*'Fase 4'!$AN$14,IF(AE42=8,'Fase 4'!$AM$7*'Fase 4'!$AN$14,IF(AE42=9,'Fase 4'!$AM$7*'Fase 4'!$AN$15,IF(AE42=10,'Fase 4'!$AM$7*'Fase 4'!$AN$16,""))))))))))</f>
        <v/>
      </c>
    </row>
    <row r="43" spans="2:40" x14ac:dyDescent="0.25">
      <c r="B43" s="157" t="str">
        <f>IF(B42="","",IF(B42&lt;'Fase 1'!$B$5,B42+1,""))</f>
        <v/>
      </c>
      <c r="C43" s="158" t="str">
        <f t="shared" si="10"/>
        <v/>
      </c>
      <c r="D43" s="159" t="str">
        <f t="shared" si="11"/>
        <v/>
      </c>
      <c r="E43" s="160" t="str">
        <f t="shared" si="12"/>
        <v/>
      </c>
      <c r="F43" s="165"/>
      <c r="G43" s="162" t="str">
        <f>IF('Fase 1'!$B$5="","",IF($G$5="","",IF(AJ43="","",IF(100-(AK43-AL43)/AJ43*100&lt;10,"&lt; 10",100-(AK43-AL43)/AJ43*100))))</f>
        <v/>
      </c>
      <c r="H43" s="168"/>
      <c r="I43" s="167"/>
      <c r="M43" s="153" t="str">
        <f>IF($AE43=1,IF($B43&lt;=M42,M42,Resumo!$H$9+M42),"")</f>
        <v/>
      </c>
      <c r="N43" s="153" t="str">
        <f>IF($AE43=2,IF($B43&lt;=N42,N42,Resumo!$H$10+N42),IF($AE44-$AE43=0,"",M43))</f>
        <v/>
      </c>
      <c r="O43" s="153" t="str">
        <f>IF($AE43=3,IF($B43&lt;=O42,O42,Resumo!$H$11+O42),IF($AE44-$AE43=0,"",N43))</f>
        <v/>
      </c>
      <c r="P43" s="153" t="str">
        <f>IF($AE43=4,IF($B43&lt;=P42,P42,Resumo!$H$12+P42),IF($AE44-$AE43=0,"",O43))</f>
        <v/>
      </c>
      <c r="Q43" s="153" t="str">
        <f>IF($AE43=5,IF($B43&lt;=Q42,Q42,Resumo!$H$13+Q42),IF($AE44-$AE43=0,"",P43))</f>
        <v/>
      </c>
      <c r="R43" s="153" t="str">
        <f>IF($AE43=6,IF($B43&lt;=R42,R42,Resumo!$H$14+R42),IF($AE44-$AE43=0,"",Q43))</f>
        <v/>
      </c>
      <c r="S43" s="153" t="str">
        <f>IF($AE43=7,IF($B43&lt;=S42,S42,Resumo!$H$15+S42),IF($AE44-$AE43=0,"",R43))</f>
        <v/>
      </c>
      <c r="T43" s="153" t="str">
        <f>IF($AE43=8,IF($B43&lt;=T42,T42,Resumo!$H$16+T42),IF($AE44-$AE43=0,"",S43))</f>
        <v/>
      </c>
      <c r="U43" s="153" t="str">
        <f>IF($AE43=9,IF($B43&lt;=U42,U42,Resumo!$H$17+U42),IF($AE44-$AE43=0,"",T43))</f>
        <v/>
      </c>
      <c r="V43" s="153" t="str">
        <f>IF($AE43=10,IF($B43&lt;=V42,V42,Resumo!$H$18+V42),IF($AE44-$AE43=0,"",U43))</f>
        <v/>
      </c>
      <c r="X43" s="150">
        <f t="shared" si="13"/>
        <v>0</v>
      </c>
      <c r="Y43" s="150">
        <f t="shared" si="14"/>
        <v>0</v>
      </c>
      <c r="Z43" s="150">
        <f>IF(B43&lt;=Resumo!$F$9,1,IF(B43&lt;=Resumo!$F$10,2,""))</f>
        <v>1</v>
      </c>
      <c r="AA43" s="150">
        <f>IF(B43&lt;=Resumo!$F$11,IF(B43&gt;=Resumo!$D$11,3,""),IF(B43&lt;=Resumo!$F$12,IF(B43&gt;=Resumo!$D$12,4,""),""))</f>
        <v>3</v>
      </c>
      <c r="AB43" s="150">
        <f>IF(B43&lt;=Resumo!$F$13,IF(B43&gt;=Resumo!$D$13,5,""),IF(B43&lt;=Resumo!$F$14,IF(B43&gt;=Resumo!$D$14,6,""),""))</f>
        <v>5</v>
      </c>
      <c r="AC43" s="150">
        <f>IF(B43&lt;=Resumo!$F$15,IF(B43&gt;=Resumo!$D$15,7,""),IF(B43&lt;=Resumo!$F$16,IF(B43&gt;=Resumo!$D$16,8,""),""))</f>
        <v>7</v>
      </c>
      <c r="AD43" s="150">
        <f>IF(B43&lt;=Resumo!$F$17,IF(B43&gt;=Resumo!$D$17,9,""),IF(B43&lt;=Resumo!$F$18,IF(B43&gt;=Resumo!$D$18,10,""),""))</f>
        <v>9</v>
      </c>
      <c r="AE43" s="15">
        <f t="shared" si="15"/>
        <v>25</v>
      </c>
      <c r="AF43" s="15" t="str">
        <f>IF(AE43=1,Resumo!$G$9,IF(AE43=2,Resumo!$G$10,IF(AE43=3,Resumo!$G$11,IF(AE43=4,Resumo!$G$12,IF(AE43=5,Resumo!$G$13,IF(AE43=6,Resumo!$G$14,IF(AE43=7,Resumo!$G$15,IF(AE43=8,Resumo!$G$16,IF(AE43=9,Resumo!$G$17,IF(AE43=10,Resumo!$G$18,""))))))))))</f>
        <v/>
      </c>
      <c r="AH43" s="15" t="str">
        <f t="shared" si="16"/>
        <v/>
      </c>
      <c r="AI43" s="15">
        <f t="shared" si="17"/>
        <v>0</v>
      </c>
      <c r="AJ43" s="15" t="e">
        <f>IF(AE43=1,'Fase 1'!$AI$7*'Fase 1'!$AQ$10,IF(AE43=2,'Fase 1'!$AI$7*'Fase 1'!$AQ$11,IF(AE43=3,'Fase 1'!$AI$7*'Fase 1'!$AQ$12,IF(AE43=4,'Fase 1'!$AI$7*'Fase 2'!$AQ$10,IF(AE43=5,'Fase 1'!$AI$7*'Fase 2'!$AQ$11,IF(AE43=6,'Fase 1'!$AI$7*'Fase 2'!$AQ$12,IF(AE43&gt;=7,'Fase 1'!$AI$7*'Fase 1'!$AJ$7,"")))))))</f>
        <v>#VALUE!</v>
      </c>
      <c r="AK43" s="15" t="str">
        <f>IF(AE43=1,'Fase 1'!$AQ$14,IF(AE43=2,'Fase 1'!$AQ$15,IF(AE43=3,'Fase 1'!$AQ$16,IF(AE43=4,'Fase 2'!$AQ$14,IF(AE43=5,'Fase 2'!$AQ$15,IF(AE43=6,'Fase 2'!$AQ$16,IF(AE43=7,'Fase 3'!$AQ$11,IF(AE43=8,'Fase 4'!$AQ$12,IF(AE43=9,'Fase 4'!$AQ$12,IF(AE43=10,'Fase 4'!$AQ$12,""))))))))))</f>
        <v/>
      </c>
      <c r="AL43" s="15" t="str">
        <f t="shared" si="18"/>
        <v/>
      </c>
      <c r="AM43" s="15" t="str">
        <f t="shared" si="19"/>
        <v/>
      </c>
      <c r="AN43" s="15" t="str">
        <f>IF(AE43=0,"",IF(AE43&lt;=3,'Fase 1'!$AM$7*'Fase 1'!$AN$7,IF(AE43=4,'Fase 2'!$AM$7*'Fase 2'!$AN$14,IF(AE43=5,'Fase 2'!$AM$7*'Fase 2'!$AN$15,IF(AE43=6,'Fase 2'!$AM$7*'Fase 2'!$AN$16,IF(AE43=7,'Fase 3'!$AM$7*'Fase 3'!$AN$7,IF(AE43=8,'Fase 4'!$AM$7*'Fase 4'!$AN$14,IF(AE43=8,'Fase 4'!$AM$7*'Fase 4'!$AN$14,IF(AE43=9,'Fase 4'!$AM$7*'Fase 4'!$AN$15,IF(AE43=10,'Fase 4'!$AM$7*'Fase 4'!$AN$16,""))))))))))</f>
        <v/>
      </c>
    </row>
    <row r="44" spans="2:40" x14ac:dyDescent="0.25">
      <c r="B44" s="157" t="str">
        <f>IF(B43="","",IF(B43&lt;'Fase 1'!$B$5,B43+1,""))</f>
        <v/>
      </c>
      <c r="C44" s="158" t="str">
        <f t="shared" si="10"/>
        <v/>
      </c>
      <c r="D44" s="159" t="str">
        <f t="shared" si="11"/>
        <v/>
      </c>
      <c r="E44" s="160" t="str">
        <f t="shared" si="12"/>
        <v/>
      </c>
      <c r="F44" s="165"/>
      <c r="G44" s="162" t="str">
        <f>IF('Fase 1'!$B$5="","",IF($G$5="","",IF(AJ44="","",IF(100-(AK44-AL44)/AJ44*100&lt;10,"&lt; 10",100-(AK44-AL44)/AJ44*100))))</f>
        <v/>
      </c>
      <c r="H44" s="168"/>
      <c r="I44" s="167"/>
      <c r="M44" s="153" t="str">
        <f>IF($AE44=1,IF($B44&lt;=M43,M43,Resumo!$H$9+M43),"")</f>
        <v/>
      </c>
      <c r="N44" s="153" t="str">
        <f>IF($AE44=2,IF($B44&lt;=N43,N43,Resumo!$H$10+N43),IF($AE45-$AE44=0,"",M44))</f>
        <v/>
      </c>
      <c r="O44" s="153" t="str">
        <f>IF($AE44=3,IF($B44&lt;=O43,O43,Resumo!$H$11+O43),IF($AE45-$AE44=0,"",N44))</f>
        <v/>
      </c>
      <c r="P44" s="153" t="str">
        <f>IF($AE44=4,IF($B44&lt;=P43,P43,Resumo!$H$12+P43),IF($AE45-$AE44=0,"",O44))</f>
        <v/>
      </c>
      <c r="Q44" s="153" t="str">
        <f>IF($AE44=5,IF($B44&lt;=Q43,Q43,Resumo!$H$13+Q43),IF($AE45-$AE44=0,"",P44))</f>
        <v/>
      </c>
      <c r="R44" s="153" t="str">
        <f>IF($AE44=6,IF($B44&lt;=R43,R43,Resumo!$H$14+R43),IF($AE45-$AE44=0,"",Q44))</f>
        <v/>
      </c>
      <c r="S44" s="153" t="str">
        <f>IF($AE44=7,IF($B44&lt;=S43,S43,Resumo!$H$15+S43),IF($AE45-$AE44=0,"",R44))</f>
        <v/>
      </c>
      <c r="T44" s="153" t="str">
        <f>IF($AE44=8,IF($B44&lt;=T43,T43,Resumo!$H$16+T43),IF($AE45-$AE44=0,"",S44))</f>
        <v/>
      </c>
      <c r="U44" s="153" t="str">
        <f>IF($AE44=9,IF($B44&lt;=U43,U43,Resumo!$H$17+U43),IF($AE45-$AE44=0,"",T44))</f>
        <v/>
      </c>
      <c r="V44" s="153" t="str">
        <f>IF($AE44=10,IF($B44&lt;=V43,V43,Resumo!$H$18+V43),IF($AE45-$AE44=0,"",U44))</f>
        <v/>
      </c>
      <c r="X44" s="150">
        <f t="shared" si="13"/>
        <v>0</v>
      </c>
      <c r="Y44" s="150">
        <f t="shared" si="14"/>
        <v>0</v>
      </c>
      <c r="Z44" s="150">
        <f>IF(B44&lt;=Resumo!$F$9,1,IF(B44&lt;=Resumo!$F$10,2,""))</f>
        <v>1</v>
      </c>
      <c r="AA44" s="150">
        <f>IF(B44&lt;=Resumo!$F$11,IF(B44&gt;=Resumo!$D$11,3,""),IF(B44&lt;=Resumo!$F$12,IF(B44&gt;=Resumo!$D$12,4,""),""))</f>
        <v>3</v>
      </c>
      <c r="AB44" s="150">
        <f>IF(B44&lt;=Resumo!$F$13,IF(B44&gt;=Resumo!$D$13,5,""),IF(B44&lt;=Resumo!$F$14,IF(B44&gt;=Resumo!$D$14,6,""),""))</f>
        <v>5</v>
      </c>
      <c r="AC44" s="150">
        <f>IF(B44&lt;=Resumo!$F$15,IF(B44&gt;=Resumo!$D$15,7,""),IF(B44&lt;=Resumo!$F$16,IF(B44&gt;=Resumo!$D$16,8,""),""))</f>
        <v>7</v>
      </c>
      <c r="AD44" s="150">
        <f>IF(B44&lt;=Resumo!$F$17,IF(B44&gt;=Resumo!$D$17,9,""),IF(B44&lt;=Resumo!$F$18,IF(B44&gt;=Resumo!$D$18,10,""),""))</f>
        <v>9</v>
      </c>
      <c r="AE44" s="15">
        <f t="shared" si="15"/>
        <v>25</v>
      </c>
      <c r="AF44" s="15" t="str">
        <f>IF(AE44=1,Resumo!$G$9,IF(AE44=2,Resumo!$G$10,IF(AE44=3,Resumo!$G$11,IF(AE44=4,Resumo!$G$12,IF(AE44=5,Resumo!$G$13,IF(AE44=6,Resumo!$G$14,IF(AE44=7,Resumo!$G$15,IF(AE44=8,Resumo!$G$16,IF(AE44=9,Resumo!$G$17,IF(AE44=10,Resumo!$G$18,""))))))))))</f>
        <v/>
      </c>
      <c r="AH44" s="15" t="str">
        <f t="shared" si="16"/>
        <v/>
      </c>
      <c r="AI44" s="15">
        <f t="shared" si="17"/>
        <v>0</v>
      </c>
      <c r="AJ44" s="15" t="e">
        <f>IF(AE44=1,'Fase 1'!$AI$7*'Fase 1'!$AQ$10,IF(AE44=2,'Fase 1'!$AI$7*'Fase 1'!$AQ$11,IF(AE44=3,'Fase 1'!$AI$7*'Fase 1'!$AQ$12,IF(AE44=4,'Fase 1'!$AI$7*'Fase 2'!$AQ$10,IF(AE44=5,'Fase 1'!$AI$7*'Fase 2'!$AQ$11,IF(AE44=6,'Fase 1'!$AI$7*'Fase 2'!$AQ$12,IF(AE44&gt;=7,'Fase 1'!$AI$7*'Fase 1'!$AJ$7,"")))))))</f>
        <v>#VALUE!</v>
      </c>
      <c r="AK44" s="15" t="str">
        <f>IF(AE44=1,'Fase 1'!$AQ$14,IF(AE44=2,'Fase 1'!$AQ$15,IF(AE44=3,'Fase 1'!$AQ$16,IF(AE44=4,'Fase 2'!$AQ$14,IF(AE44=5,'Fase 2'!$AQ$15,IF(AE44=6,'Fase 2'!$AQ$16,IF(AE44=7,'Fase 3'!$AQ$11,IF(AE44=8,'Fase 4'!$AQ$12,IF(AE44=9,'Fase 4'!$AQ$12,IF(AE44=10,'Fase 4'!$AQ$12,""))))))))))</f>
        <v/>
      </c>
      <c r="AL44" s="15" t="str">
        <f t="shared" si="18"/>
        <v/>
      </c>
      <c r="AM44" s="15" t="str">
        <f t="shared" si="19"/>
        <v/>
      </c>
      <c r="AN44" s="15" t="str">
        <f>IF(AE44=0,"",IF(AE44&lt;=3,'Fase 1'!$AM$7*'Fase 1'!$AN$7,IF(AE44=4,'Fase 2'!$AM$7*'Fase 2'!$AN$14,IF(AE44=5,'Fase 2'!$AM$7*'Fase 2'!$AN$15,IF(AE44=6,'Fase 2'!$AM$7*'Fase 2'!$AN$16,IF(AE44=7,'Fase 3'!$AM$7*'Fase 3'!$AN$7,IF(AE44=8,'Fase 4'!$AM$7*'Fase 4'!$AN$14,IF(AE44=8,'Fase 4'!$AM$7*'Fase 4'!$AN$14,IF(AE44=9,'Fase 4'!$AM$7*'Fase 4'!$AN$15,IF(AE44=10,'Fase 4'!$AM$7*'Fase 4'!$AN$16,""))))))))))</f>
        <v/>
      </c>
    </row>
    <row r="45" spans="2:40" x14ac:dyDescent="0.25">
      <c r="B45" s="157" t="str">
        <f>IF(B44="","",IF(B44&lt;'Fase 1'!$B$5,B44+1,""))</f>
        <v/>
      </c>
      <c r="C45" s="158" t="str">
        <f t="shared" si="10"/>
        <v/>
      </c>
      <c r="D45" s="159" t="str">
        <f t="shared" si="11"/>
        <v/>
      </c>
      <c r="E45" s="160" t="str">
        <f t="shared" si="12"/>
        <v/>
      </c>
      <c r="F45" s="165"/>
      <c r="G45" s="162" t="str">
        <f>IF('Fase 1'!$B$5="","",IF($G$5="","",IF(AJ45="","",IF(100-(AK45-AL45)/AJ45*100&lt;10,"&lt; 10",100-(AK45-AL45)/AJ45*100))))</f>
        <v/>
      </c>
      <c r="H45" s="168"/>
      <c r="I45" s="167"/>
      <c r="M45" s="153" t="str">
        <f>IF($AE45=1,IF($B45&lt;=M44,M44,Resumo!$H$9+M44),"")</f>
        <v/>
      </c>
      <c r="N45" s="153" t="str">
        <f>IF($AE45=2,IF($B45&lt;=N44,N44,Resumo!$H$10+N44),IF($AE46-$AE45=0,"",M45))</f>
        <v/>
      </c>
      <c r="O45" s="153" t="str">
        <f>IF($AE45=3,IF($B45&lt;=O44,O44,Resumo!$H$11+O44),IF($AE46-$AE45=0,"",N45))</f>
        <v/>
      </c>
      <c r="P45" s="153" t="str">
        <f>IF($AE45=4,IF($B45&lt;=P44,P44,Resumo!$H$12+P44),IF($AE46-$AE45=0,"",O45))</f>
        <v/>
      </c>
      <c r="Q45" s="153" t="str">
        <f>IF($AE45=5,IF($B45&lt;=Q44,Q44,Resumo!$H$13+Q44),IF($AE46-$AE45=0,"",P45))</f>
        <v/>
      </c>
      <c r="R45" s="153" t="str">
        <f>IF($AE45=6,IF($B45&lt;=R44,R44,Resumo!$H$14+R44),IF($AE46-$AE45=0,"",Q45))</f>
        <v/>
      </c>
      <c r="S45" s="153" t="str">
        <f>IF($AE45=7,IF($B45&lt;=S44,S44,Resumo!$H$15+S44),IF($AE46-$AE45=0,"",R45))</f>
        <v/>
      </c>
      <c r="T45" s="153" t="str">
        <f>IF($AE45=8,IF($B45&lt;=T44,T44,Resumo!$H$16+T44),IF($AE46-$AE45=0,"",S45))</f>
        <v/>
      </c>
      <c r="U45" s="153" t="str">
        <f>IF($AE45=9,IF($B45&lt;=U44,U44,Resumo!$H$17+U44),IF($AE46-$AE45=0,"",T45))</f>
        <v/>
      </c>
      <c r="V45" s="153" t="str">
        <f>IF($AE45=10,IF($B45&lt;=V44,V44,Resumo!$H$18+V44),IF($AE46-$AE45=0,"",U45))</f>
        <v/>
      </c>
      <c r="X45" s="150">
        <f t="shared" si="13"/>
        <v>0</v>
      </c>
      <c r="Y45" s="150">
        <f t="shared" si="14"/>
        <v>0</v>
      </c>
      <c r="Z45" s="150">
        <f>IF(B45&lt;=Resumo!$F$9,1,IF(B45&lt;=Resumo!$F$10,2,""))</f>
        <v>1</v>
      </c>
      <c r="AA45" s="150">
        <f>IF(B45&lt;=Resumo!$F$11,IF(B45&gt;=Resumo!$D$11,3,""),IF(B45&lt;=Resumo!$F$12,IF(B45&gt;=Resumo!$D$12,4,""),""))</f>
        <v>3</v>
      </c>
      <c r="AB45" s="150">
        <f>IF(B45&lt;=Resumo!$F$13,IF(B45&gt;=Resumo!$D$13,5,""),IF(B45&lt;=Resumo!$F$14,IF(B45&gt;=Resumo!$D$14,6,""),""))</f>
        <v>5</v>
      </c>
      <c r="AC45" s="150">
        <f>IF(B45&lt;=Resumo!$F$15,IF(B45&gt;=Resumo!$D$15,7,""),IF(B45&lt;=Resumo!$F$16,IF(B45&gt;=Resumo!$D$16,8,""),""))</f>
        <v>7</v>
      </c>
      <c r="AD45" s="150">
        <f>IF(B45&lt;=Resumo!$F$17,IF(B45&gt;=Resumo!$D$17,9,""),IF(B45&lt;=Resumo!$F$18,IF(B45&gt;=Resumo!$D$18,10,""),""))</f>
        <v>9</v>
      </c>
      <c r="AE45" s="15">
        <f t="shared" si="15"/>
        <v>25</v>
      </c>
      <c r="AF45" s="15" t="str">
        <f>IF(AE45=1,Resumo!$G$9,IF(AE45=2,Resumo!$G$10,IF(AE45=3,Resumo!$G$11,IF(AE45=4,Resumo!$G$12,IF(AE45=5,Resumo!$G$13,IF(AE45=6,Resumo!$G$14,IF(AE45=7,Resumo!$G$15,IF(AE45=8,Resumo!$G$16,IF(AE45=9,Resumo!$G$17,IF(AE45=10,Resumo!$G$18,""))))))))))</f>
        <v/>
      </c>
      <c r="AH45" s="15" t="str">
        <f t="shared" si="16"/>
        <v/>
      </c>
      <c r="AI45" s="15">
        <f t="shared" si="17"/>
        <v>0</v>
      </c>
      <c r="AJ45" s="15" t="e">
        <f>IF(AE45=1,'Fase 1'!$AI$7*'Fase 1'!$AQ$10,IF(AE45=2,'Fase 1'!$AI$7*'Fase 1'!$AQ$11,IF(AE45=3,'Fase 1'!$AI$7*'Fase 1'!$AQ$12,IF(AE45=4,'Fase 1'!$AI$7*'Fase 2'!$AQ$10,IF(AE45=5,'Fase 1'!$AI$7*'Fase 2'!$AQ$11,IF(AE45=6,'Fase 1'!$AI$7*'Fase 2'!$AQ$12,IF(AE45&gt;=7,'Fase 1'!$AI$7*'Fase 1'!$AJ$7,"")))))))</f>
        <v>#VALUE!</v>
      </c>
      <c r="AK45" s="15" t="str">
        <f>IF(AE45=1,'Fase 1'!$AQ$14,IF(AE45=2,'Fase 1'!$AQ$15,IF(AE45=3,'Fase 1'!$AQ$16,IF(AE45=4,'Fase 2'!$AQ$14,IF(AE45=5,'Fase 2'!$AQ$15,IF(AE45=6,'Fase 2'!$AQ$16,IF(AE45=7,'Fase 3'!$AQ$11,IF(AE45=8,'Fase 4'!$AQ$12,IF(AE45=9,'Fase 4'!$AQ$12,IF(AE45=10,'Fase 4'!$AQ$12,""))))))))))</f>
        <v/>
      </c>
      <c r="AL45" s="15" t="str">
        <f t="shared" si="18"/>
        <v/>
      </c>
      <c r="AM45" s="15" t="str">
        <f t="shared" si="19"/>
        <v/>
      </c>
      <c r="AN45" s="15" t="str">
        <f>IF(AE45=0,"",IF(AE45&lt;=3,'Fase 1'!$AM$7*'Fase 1'!$AN$7,IF(AE45=4,'Fase 2'!$AM$7*'Fase 2'!$AN$14,IF(AE45=5,'Fase 2'!$AM$7*'Fase 2'!$AN$15,IF(AE45=6,'Fase 2'!$AM$7*'Fase 2'!$AN$16,IF(AE45=7,'Fase 3'!$AM$7*'Fase 3'!$AN$7,IF(AE45=8,'Fase 4'!$AM$7*'Fase 4'!$AN$14,IF(AE45=8,'Fase 4'!$AM$7*'Fase 4'!$AN$14,IF(AE45=9,'Fase 4'!$AM$7*'Fase 4'!$AN$15,IF(AE45=10,'Fase 4'!$AM$7*'Fase 4'!$AN$16,""))))))))))</f>
        <v/>
      </c>
    </row>
    <row r="46" spans="2:40" x14ac:dyDescent="0.25">
      <c r="B46" s="157" t="str">
        <f>IF(B45="","",IF(B45&lt;'Fase 1'!$B$5,B45+1,""))</f>
        <v/>
      </c>
      <c r="C46" s="158" t="str">
        <f t="shared" si="10"/>
        <v/>
      </c>
      <c r="D46" s="159" t="str">
        <f t="shared" si="11"/>
        <v/>
      </c>
      <c r="E46" s="160" t="str">
        <f t="shared" si="12"/>
        <v/>
      </c>
      <c r="F46" s="165"/>
      <c r="G46" s="162" t="str">
        <f>IF('Fase 1'!$B$5="","",IF($G$5="","",IF(AJ46="","",IF(100-(AK46-AL46)/AJ46*100&lt;10,"&lt; 10",100-(AK46-AL46)/AJ46*100))))</f>
        <v/>
      </c>
      <c r="H46" s="168"/>
      <c r="I46" s="167"/>
      <c r="M46" s="153" t="str">
        <f>IF($AE46=1,IF($B46&lt;=M45,M45,Resumo!$H$9+M45),"")</f>
        <v/>
      </c>
      <c r="N46" s="153" t="str">
        <f>IF($AE46=2,IF($B46&lt;=N45,N45,Resumo!$H$10+N45),IF($AE47-$AE46=0,"",M46))</f>
        <v/>
      </c>
      <c r="O46" s="153" t="str">
        <f>IF($AE46=3,IF($B46&lt;=O45,O45,Resumo!$H$11+O45),IF($AE47-$AE46=0,"",N46))</f>
        <v/>
      </c>
      <c r="P46" s="153" t="str">
        <f>IF($AE46=4,IF($B46&lt;=P45,P45,Resumo!$H$12+P45),IF($AE47-$AE46=0,"",O46))</f>
        <v/>
      </c>
      <c r="Q46" s="153" t="str">
        <f>IF($AE46=5,IF($B46&lt;=Q45,Q45,Resumo!$H$13+Q45),IF($AE47-$AE46=0,"",P46))</f>
        <v/>
      </c>
      <c r="R46" s="153" t="str">
        <f>IF($AE46=6,IF($B46&lt;=R45,R45,Resumo!$H$14+R45),IF($AE47-$AE46=0,"",Q46))</f>
        <v/>
      </c>
      <c r="S46" s="153" t="str">
        <f>IF($AE46=7,IF($B46&lt;=S45,S45,Resumo!$H$15+S45),IF($AE47-$AE46=0,"",R46))</f>
        <v/>
      </c>
      <c r="T46" s="153" t="str">
        <f>IF($AE46=8,IF($B46&lt;=T45,T45,Resumo!$H$16+T45),IF($AE47-$AE46=0,"",S46))</f>
        <v/>
      </c>
      <c r="U46" s="153" t="str">
        <f>IF($AE46=9,IF($B46&lt;=U45,U45,Resumo!$H$17+U45),IF($AE47-$AE46=0,"",T46))</f>
        <v/>
      </c>
      <c r="V46" s="153" t="str">
        <f>IF($AE46=10,IF($B46&lt;=V45,V45,Resumo!$H$18+V45),IF($AE47-$AE46=0,"",U46))</f>
        <v/>
      </c>
      <c r="X46" s="150">
        <f t="shared" si="13"/>
        <v>0</v>
      </c>
      <c r="Y46" s="150">
        <f t="shared" si="14"/>
        <v>0</v>
      </c>
      <c r="Z46" s="150">
        <f>IF(B46&lt;=Resumo!$F$9,1,IF(B46&lt;=Resumo!$F$10,2,""))</f>
        <v>1</v>
      </c>
      <c r="AA46" s="150">
        <f>IF(B46&lt;=Resumo!$F$11,IF(B46&gt;=Resumo!$D$11,3,""),IF(B46&lt;=Resumo!$F$12,IF(B46&gt;=Resumo!$D$12,4,""),""))</f>
        <v>3</v>
      </c>
      <c r="AB46" s="150">
        <f>IF(B46&lt;=Resumo!$F$13,IF(B46&gt;=Resumo!$D$13,5,""),IF(B46&lt;=Resumo!$F$14,IF(B46&gt;=Resumo!$D$14,6,""),""))</f>
        <v>5</v>
      </c>
      <c r="AC46" s="150">
        <f>IF(B46&lt;=Resumo!$F$15,IF(B46&gt;=Resumo!$D$15,7,""),IF(B46&lt;=Resumo!$F$16,IF(B46&gt;=Resumo!$D$16,8,""),""))</f>
        <v>7</v>
      </c>
      <c r="AD46" s="150">
        <f>IF(B46&lt;=Resumo!$F$17,IF(B46&gt;=Resumo!$D$17,9,""),IF(B46&lt;=Resumo!$F$18,IF(B46&gt;=Resumo!$D$18,10,""),""))</f>
        <v>9</v>
      </c>
      <c r="AE46" s="15">
        <f t="shared" si="15"/>
        <v>25</v>
      </c>
      <c r="AF46" s="15" t="str">
        <f>IF(AE46=1,Resumo!$G$9,IF(AE46=2,Resumo!$G$10,IF(AE46=3,Resumo!$G$11,IF(AE46=4,Resumo!$G$12,IF(AE46=5,Resumo!$G$13,IF(AE46=6,Resumo!$G$14,IF(AE46=7,Resumo!$G$15,IF(AE46=8,Resumo!$G$16,IF(AE46=9,Resumo!$G$17,IF(AE46=10,Resumo!$G$18,""))))))))))</f>
        <v/>
      </c>
      <c r="AH46" s="15" t="str">
        <f t="shared" si="16"/>
        <v/>
      </c>
      <c r="AI46" s="15">
        <f t="shared" si="17"/>
        <v>0</v>
      </c>
      <c r="AJ46" s="15" t="e">
        <f>IF(AE46=1,'Fase 1'!$AI$7*'Fase 1'!$AQ$10,IF(AE46=2,'Fase 1'!$AI$7*'Fase 1'!$AQ$11,IF(AE46=3,'Fase 1'!$AI$7*'Fase 1'!$AQ$12,IF(AE46=4,'Fase 1'!$AI$7*'Fase 2'!$AQ$10,IF(AE46=5,'Fase 1'!$AI$7*'Fase 2'!$AQ$11,IF(AE46=6,'Fase 1'!$AI$7*'Fase 2'!$AQ$12,IF(AE46&gt;=7,'Fase 1'!$AI$7*'Fase 1'!$AJ$7,"")))))))</f>
        <v>#VALUE!</v>
      </c>
      <c r="AK46" s="15" t="str">
        <f>IF(AE46=1,'Fase 1'!$AQ$14,IF(AE46=2,'Fase 1'!$AQ$15,IF(AE46=3,'Fase 1'!$AQ$16,IF(AE46=4,'Fase 2'!$AQ$14,IF(AE46=5,'Fase 2'!$AQ$15,IF(AE46=6,'Fase 2'!$AQ$16,IF(AE46=7,'Fase 3'!$AQ$11,IF(AE46=8,'Fase 4'!$AQ$12,IF(AE46=9,'Fase 4'!$AQ$12,IF(AE46=10,'Fase 4'!$AQ$12,""))))))))))</f>
        <v/>
      </c>
      <c r="AL46" s="15" t="str">
        <f t="shared" si="18"/>
        <v/>
      </c>
      <c r="AM46" s="15" t="str">
        <f t="shared" si="19"/>
        <v/>
      </c>
      <c r="AN46" s="15" t="str">
        <f>IF(AE46=0,"",IF(AE46&lt;=3,'Fase 1'!$AM$7*'Fase 1'!$AN$7,IF(AE46=4,'Fase 2'!$AM$7*'Fase 2'!$AN$14,IF(AE46=5,'Fase 2'!$AM$7*'Fase 2'!$AN$15,IF(AE46=6,'Fase 2'!$AM$7*'Fase 2'!$AN$16,IF(AE46=7,'Fase 3'!$AM$7*'Fase 3'!$AN$7,IF(AE46=8,'Fase 4'!$AM$7*'Fase 4'!$AN$14,IF(AE46=8,'Fase 4'!$AM$7*'Fase 4'!$AN$14,IF(AE46=9,'Fase 4'!$AM$7*'Fase 4'!$AN$15,IF(AE46=10,'Fase 4'!$AM$7*'Fase 4'!$AN$16,""))))))))))</f>
        <v/>
      </c>
    </row>
    <row r="47" spans="2:40" x14ac:dyDescent="0.25">
      <c r="B47" s="157" t="str">
        <f>IF(B46="","",IF(B46&lt;'Fase 1'!$B$5,B46+1,""))</f>
        <v/>
      </c>
      <c r="C47" s="158" t="str">
        <f t="shared" si="10"/>
        <v/>
      </c>
      <c r="D47" s="159" t="str">
        <f t="shared" si="11"/>
        <v/>
      </c>
      <c r="E47" s="160" t="str">
        <f t="shared" si="12"/>
        <v/>
      </c>
      <c r="F47" s="165"/>
      <c r="G47" s="162" t="str">
        <f>IF('Fase 1'!$B$5="","",IF($G$5="","",IF(AJ47="","",IF(100-(AK47-AL47)/AJ47*100&lt;10,"&lt; 10",100-(AK47-AL47)/AJ47*100))))</f>
        <v/>
      </c>
      <c r="H47" s="168"/>
      <c r="I47" s="167"/>
      <c r="M47" s="153" t="str">
        <f>IF($AE47=1,IF($B47&lt;=M46,M46,Resumo!$H$9+M46),"")</f>
        <v/>
      </c>
      <c r="N47" s="153" t="str">
        <f>IF($AE47=2,IF($B47&lt;=N46,N46,Resumo!$H$10+N46),IF($AE48-$AE47=0,"",M47))</f>
        <v/>
      </c>
      <c r="O47" s="153" t="str">
        <f>IF($AE47=3,IF($B47&lt;=O46,O46,Resumo!$H$11+O46),IF($AE48-$AE47=0,"",N47))</f>
        <v/>
      </c>
      <c r="P47" s="153" t="str">
        <f>IF($AE47=4,IF($B47&lt;=P46,P46,Resumo!$H$12+P46),IF($AE48-$AE47=0,"",O47))</f>
        <v/>
      </c>
      <c r="Q47" s="153" t="str">
        <f>IF($AE47=5,IF($B47&lt;=Q46,Q46,Resumo!$H$13+Q46),IF($AE48-$AE47=0,"",P47))</f>
        <v/>
      </c>
      <c r="R47" s="153" t="str">
        <f>IF($AE47=6,IF($B47&lt;=R46,R46,Resumo!$H$14+R46),IF($AE48-$AE47=0,"",Q47))</f>
        <v/>
      </c>
      <c r="S47" s="153" t="str">
        <f>IF($AE47=7,IF($B47&lt;=S46,S46,Resumo!$H$15+S46),IF($AE48-$AE47=0,"",R47))</f>
        <v/>
      </c>
      <c r="T47" s="153" t="str">
        <f>IF($AE47=8,IF($B47&lt;=T46,T46,Resumo!$H$16+T46),IF($AE48-$AE47=0,"",S47))</f>
        <v/>
      </c>
      <c r="U47" s="153" t="str">
        <f>IF($AE47=9,IF($B47&lt;=U46,U46,Resumo!$H$17+U46),IF($AE48-$AE47=0,"",T47))</f>
        <v/>
      </c>
      <c r="V47" s="153" t="str">
        <f>IF($AE47=10,IF($B47&lt;=V46,V46,Resumo!$H$18+V46),IF($AE48-$AE47=0,"",U47))</f>
        <v/>
      </c>
      <c r="X47" s="150">
        <f t="shared" si="13"/>
        <v>0</v>
      </c>
      <c r="Y47" s="150">
        <f t="shared" si="14"/>
        <v>0</v>
      </c>
      <c r="Z47" s="150">
        <f>IF(B47&lt;=Resumo!$F$9,1,IF(B47&lt;=Resumo!$F$10,2,""))</f>
        <v>1</v>
      </c>
      <c r="AA47" s="150">
        <f>IF(B47&lt;=Resumo!$F$11,IF(B47&gt;=Resumo!$D$11,3,""),IF(B47&lt;=Resumo!$F$12,IF(B47&gt;=Resumo!$D$12,4,""),""))</f>
        <v>3</v>
      </c>
      <c r="AB47" s="150">
        <f>IF(B47&lt;=Resumo!$F$13,IF(B47&gt;=Resumo!$D$13,5,""),IF(B47&lt;=Resumo!$F$14,IF(B47&gt;=Resumo!$D$14,6,""),""))</f>
        <v>5</v>
      </c>
      <c r="AC47" s="150">
        <f>IF(B47&lt;=Resumo!$F$15,IF(B47&gt;=Resumo!$D$15,7,""),IF(B47&lt;=Resumo!$F$16,IF(B47&gt;=Resumo!$D$16,8,""),""))</f>
        <v>7</v>
      </c>
      <c r="AD47" s="150">
        <f>IF(B47&lt;=Resumo!$F$17,IF(B47&gt;=Resumo!$D$17,9,""),IF(B47&lt;=Resumo!$F$18,IF(B47&gt;=Resumo!$D$18,10,""),""))</f>
        <v>9</v>
      </c>
      <c r="AE47" s="15">
        <f t="shared" si="15"/>
        <v>25</v>
      </c>
      <c r="AF47" s="15" t="str">
        <f>IF(AE47=1,Resumo!$G$9,IF(AE47=2,Resumo!$G$10,IF(AE47=3,Resumo!$G$11,IF(AE47=4,Resumo!$G$12,IF(AE47=5,Resumo!$G$13,IF(AE47=6,Resumo!$G$14,IF(AE47=7,Resumo!$G$15,IF(AE47=8,Resumo!$G$16,IF(AE47=9,Resumo!$G$17,IF(AE47=10,Resumo!$G$18,""))))))))))</f>
        <v/>
      </c>
      <c r="AH47" s="15" t="str">
        <f t="shared" si="16"/>
        <v/>
      </c>
      <c r="AI47" s="15">
        <f t="shared" si="17"/>
        <v>0</v>
      </c>
      <c r="AJ47" s="15" t="e">
        <f>IF(AE47=1,'Fase 1'!$AI$7*'Fase 1'!$AQ$10,IF(AE47=2,'Fase 1'!$AI$7*'Fase 1'!$AQ$11,IF(AE47=3,'Fase 1'!$AI$7*'Fase 1'!$AQ$12,IF(AE47=4,'Fase 1'!$AI$7*'Fase 2'!$AQ$10,IF(AE47=5,'Fase 1'!$AI$7*'Fase 2'!$AQ$11,IF(AE47=6,'Fase 1'!$AI$7*'Fase 2'!$AQ$12,IF(AE47&gt;=7,'Fase 1'!$AI$7*'Fase 1'!$AJ$7,"")))))))</f>
        <v>#VALUE!</v>
      </c>
      <c r="AK47" s="15" t="str">
        <f>IF(AE47=1,'Fase 1'!$AQ$14,IF(AE47=2,'Fase 1'!$AQ$15,IF(AE47=3,'Fase 1'!$AQ$16,IF(AE47=4,'Fase 2'!$AQ$14,IF(AE47=5,'Fase 2'!$AQ$15,IF(AE47=6,'Fase 2'!$AQ$16,IF(AE47=7,'Fase 3'!$AQ$11,IF(AE47=8,'Fase 4'!$AQ$12,IF(AE47=9,'Fase 4'!$AQ$12,IF(AE47=10,'Fase 4'!$AQ$12,""))))))))))</f>
        <v/>
      </c>
      <c r="AL47" s="15" t="str">
        <f t="shared" si="18"/>
        <v/>
      </c>
      <c r="AM47" s="15" t="str">
        <f t="shared" si="19"/>
        <v/>
      </c>
      <c r="AN47" s="15" t="str">
        <f>IF(AE47=0,"",IF(AE47&lt;=3,'Fase 1'!$AM$7*'Fase 1'!$AN$7,IF(AE47=4,'Fase 2'!$AM$7*'Fase 2'!$AN$14,IF(AE47=5,'Fase 2'!$AM$7*'Fase 2'!$AN$15,IF(AE47=6,'Fase 2'!$AM$7*'Fase 2'!$AN$16,IF(AE47=7,'Fase 3'!$AM$7*'Fase 3'!$AN$7,IF(AE47=8,'Fase 4'!$AM$7*'Fase 4'!$AN$14,IF(AE47=8,'Fase 4'!$AM$7*'Fase 4'!$AN$14,IF(AE47=9,'Fase 4'!$AM$7*'Fase 4'!$AN$15,IF(AE47=10,'Fase 4'!$AM$7*'Fase 4'!$AN$16,""))))))))))</f>
        <v/>
      </c>
    </row>
    <row r="48" spans="2:40" x14ac:dyDescent="0.25">
      <c r="B48" s="157" t="str">
        <f>IF(B47="","",IF(B47&lt;'Fase 1'!$B$5,B47+1,""))</f>
        <v/>
      </c>
      <c r="C48" s="158" t="str">
        <f t="shared" si="10"/>
        <v/>
      </c>
      <c r="D48" s="159" t="str">
        <f t="shared" si="11"/>
        <v/>
      </c>
      <c r="E48" s="160" t="str">
        <f t="shared" si="12"/>
        <v/>
      </c>
      <c r="F48" s="165"/>
      <c r="G48" s="162" t="str">
        <f>IF('Fase 1'!$B$5="","",IF($G$5="","",IF(AJ48="","",IF(100-(AK48-AL48)/AJ48*100&lt;10,"&lt; 10",100-(AK48-AL48)/AJ48*100))))</f>
        <v/>
      </c>
      <c r="H48" s="168"/>
      <c r="I48" s="167"/>
      <c r="M48" s="153" t="str">
        <f>IF($AE48=1,IF($B48&lt;=M47,M47,Resumo!$H$9+M47),"")</f>
        <v/>
      </c>
      <c r="N48" s="153" t="str">
        <f>IF($AE48=2,IF($B48&lt;=N47,N47,Resumo!$H$10+N47),IF($AE49-$AE48=0,"",M48))</f>
        <v/>
      </c>
      <c r="O48" s="153" t="str">
        <f>IF($AE48=3,IF($B48&lt;=O47,O47,Resumo!$H$11+O47),IF($AE49-$AE48=0,"",N48))</f>
        <v/>
      </c>
      <c r="P48" s="153" t="str">
        <f>IF($AE48=4,IF($B48&lt;=P47,P47,Resumo!$H$12+P47),IF($AE49-$AE48=0,"",O48))</f>
        <v/>
      </c>
      <c r="Q48" s="153" t="str">
        <f>IF($AE48=5,IF($B48&lt;=Q47,Q47,Resumo!$H$13+Q47),IF($AE49-$AE48=0,"",P48))</f>
        <v/>
      </c>
      <c r="R48" s="153" t="str">
        <f>IF($AE48=6,IF($B48&lt;=R47,R47,Resumo!$H$14+R47),IF($AE49-$AE48=0,"",Q48))</f>
        <v/>
      </c>
      <c r="S48" s="153" t="str">
        <f>IF($AE48=7,IF($B48&lt;=S47,S47,Resumo!$H$15+S47),IF($AE49-$AE48=0,"",R48))</f>
        <v/>
      </c>
      <c r="T48" s="153" t="str">
        <f>IF($AE48=8,IF($B48&lt;=T47,T47,Resumo!$H$16+T47),IF($AE49-$AE48=0,"",S48))</f>
        <v/>
      </c>
      <c r="U48" s="153" t="str">
        <f>IF($AE48=9,IF($B48&lt;=U47,U47,Resumo!$H$17+U47),IF($AE49-$AE48=0,"",T48))</f>
        <v/>
      </c>
      <c r="V48" s="153" t="str">
        <f>IF($AE48=10,IF($B48&lt;=V47,V47,Resumo!$H$18+V47),IF($AE49-$AE48=0,"",U48))</f>
        <v/>
      </c>
      <c r="X48" s="150">
        <f t="shared" si="13"/>
        <v>0</v>
      </c>
      <c r="Y48" s="150">
        <f t="shared" si="14"/>
        <v>0</v>
      </c>
      <c r="Z48" s="150">
        <f>IF(B48&lt;=Resumo!$F$9,1,IF(B48&lt;=Resumo!$F$10,2,""))</f>
        <v>1</v>
      </c>
      <c r="AA48" s="150">
        <f>IF(B48&lt;=Resumo!$F$11,IF(B48&gt;=Resumo!$D$11,3,""),IF(B48&lt;=Resumo!$F$12,IF(B48&gt;=Resumo!$D$12,4,""),""))</f>
        <v>3</v>
      </c>
      <c r="AB48" s="150">
        <f>IF(B48&lt;=Resumo!$F$13,IF(B48&gt;=Resumo!$D$13,5,""),IF(B48&lt;=Resumo!$F$14,IF(B48&gt;=Resumo!$D$14,6,""),""))</f>
        <v>5</v>
      </c>
      <c r="AC48" s="150">
        <f>IF(B48&lt;=Resumo!$F$15,IF(B48&gt;=Resumo!$D$15,7,""),IF(B48&lt;=Resumo!$F$16,IF(B48&gt;=Resumo!$D$16,8,""),""))</f>
        <v>7</v>
      </c>
      <c r="AD48" s="150">
        <f>IF(B48&lt;=Resumo!$F$17,IF(B48&gt;=Resumo!$D$17,9,""),IF(B48&lt;=Resumo!$F$18,IF(B48&gt;=Resumo!$D$18,10,""),""))</f>
        <v>9</v>
      </c>
      <c r="AE48" s="15">
        <f t="shared" si="15"/>
        <v>25</v>
      </c>
      <c r="AF48" s="15" t="str">
        <f>IF(AE48=1,Resumo!$G$9,IF(AE48=2,Resumo!$G$10,IF(AE48=3,Resumo!$G$11,IF(AE48=4,Resumo!$G$12,IF(AE48=5,Resumo!$G$13,IF(AE48=6,Resumo!$G$14,IF(AE48=7,Resumo!$G$15,IF(AE48=8,Resumo!$G$16,IF(AE48=9,Resumo!$G$17,IF(AE48=10,Resumo!$G$18,""))))))))))</f>
        <v/>
      </c>
      <c r="AH48" s="15" t="str">
        <f t="shared" si="16"/>
        <v/>
      </c>
      <c r="AI48" s="15">
        <f t="shared" si="17"/>
        <v>0</v>
      </c>
      <c r="AJ48" s="15" t="e">
        <f>IF(AE48=1,'Fase 1'!$AI$7*'Fase 1'!$AQ$10,IF(AE48=2,'Fase 1'!$AI$7*'Fase 1'!$AQ$11,IF(AE48=3,'Fase 1'!$AI$7*'Fase 1'!$AQ$12,IF(AE48=4,'Fase 1'!$AI$7*'Fase 2'!$AQ$10,IF(AE48=5,'Fase 1'!$AI$7*'Fase 2'!$AQ$11,IF(AE48=6,'Fase 1'!$AI$7*'Fase 2'!$AQ$12,IF(AE48&gt;=7,'Fase 1'!$AI$7*'Fase 1'!$AJ$7,"")))))))</f>
        <v>#VALUE!</v>
      </c>
      <c r="AK48" s="15" t="str">
        <f>IF(AE48=1,'Fase 1'!$AQ$14,IF(AE48=2,'Fase 1'!$AQ$15,IF(AE48=3,'Fase 1'!$AQ$16,IF(AE48=4,'Fase 2'!$AQ$14,IF(AE48=5,'Fase 2'!$AQ$15,IF(AE48=6,'Fase 2'!$AQ$16,IF(AE48=7,'Fase 3'!$AQ$11,IF(AE48=8,'Fase 4'!$AQ$12,IF(AE48=9,'Fase 4'!$AQ$12,IF(AE48=10,'Fase 4'!$AQ$12,""))))))))))</f>
        <v/>
      </c>
      <c r="AL48" s="15" t="str">
        <f t="shared" si="18"/>
        <v/>
      </c>
      <c r="AM48" s="15" t="str">
        <f t="shared" si="19"/>
        <v/>
      </c>
      <c r="AN48" s="15" t="str">
        <f>IF(AE48=0,"",IF(AE48&lt;=3,'Fase 1'!$AM$7*'Fase 1'!$AN$7,IF(AE48=4,'Fase 2'!$AM$7*'Fase 2'!$AN$14,IF(AE48=5,'Fase 2'!$AM$7*'Fase 2'!$AN$15,IF(AE48=6,'Fase 2'!$AM$7*'Fase 2'!$AN$16,IF(AE48=7,'Fase 3'!$AM$7*'Fase 3'!$AN$7,IF(AE48=8,'Fase 4'!$AM$7*'Fase 4'!$AN$14,IF(AE48=8,'Fase 4'!$AM$7*'Fase 4'!$AN$14,IF(AE48=9,'Fase 4'!$AM$7*'Fase 4'!$AN$15,IF(AE48=10,'Fase 4'!$AM$7*'Fase 4'!$AN$16,""))))))))))</f>
        <v/>
      </c>
    </row>
    <row r="49" spans="2:40" x14ac:dyDescent="0.25">
      <c r="B49" s="157" t="str">
        <f>IF(B48="","",IF(B48&lt;'Fase 1'!$B$5,B48+1,""))</f>
        <v/>
      </c>
      <c r="C49" s="158" t="str">
        <f t="shared" si="10"/>
        <v/>
      </c>
      <c r="D49" s="159" t="str">
        <f t="shared" si="11"/>
        <v/>
      </c>
      <c r="E49" s="160" t="str">
        <f t="shared" si="12"/>
        <v/>
      </c>
      <c r="F49" s="165"/>
      <c r="G49" s="162" t="str">
        <f>IF('Fase 1'!$B$5="","",IF($G$5="","",IF(AJ49="","",IF(100-(AK49-AL49)/AJ49*100&lt;10,"&lt; 10",100-(AK49-AL49)/AJ49*100))))</f>
        <v/>
      </c>
      <c r="H49" s="168"/>
      <c r="I49" s="167"/>
      <c r="M49" s="153" t="str">
        <f>IF($AE49=1,IF($B49&lt;=M48,M48,Resumo!$H$9+M48),"")</f>
        <v/>
      </c>
      <c r="N49" s="153" t="str">
        <f>IF($AE49=2,IF($B49&lt;=N48,N48,Resumo!$H$10+N48),IF($AE50-$AE49=0,"",M49))</f>
        <v/>
      </c>
      <c r="O49" s="153" t="str">
        <f>IF($AE49=3,IF($B49&lt;=O48,O48,Resumo!$H$11+O48),IF($AE50-$AE49=0,"",N49))</f>
        <v/>
      </c>
      <c r="P49" s="153" t="str">
        <f>IF($AE49=4,IF($B49&lt;=P48,P48,Resumo!$H$12+P48),IF($AE50-$AE49=0,"",O49))</f>
        <v/>
      </c>
      <c r="Q49" s="153" t="str">
        <f>IF($AE49=5,IF($B49&lt;=Q48,Q48,Resumo!$H$13+Q48),IF($AE50-$AE49=0,"",P49))</f>
        <v/>
      </c>
      <c r="R49" s="153" t="str">
        <f>IF($AE49=6,IF($B49&lt;=R48,R48,Resumo!$H$14+R48),IF($AE50-$AE49=0,"",Q49))</f>
        <v/>
      </c>
      <c r="S49" s="153" t="str">
        <f>IF($AE49=7,IF($B49&lt;=S48,S48,Resumo!$H$15+S48),IF($AE50-$AE49=0,"",R49))</f>
        <v/>
      </c>
      <c r="T49" s="153" t="str">
        <f>IF($AE49=8,IF($B49&lt;=T48,T48,Resumo!$H$16+T48),IF($AE50-$AE49=0,"",S49))</f>
        <v/>
      </c>
      <c r="U49" s="153" t="str">
        <f>IF($AE49=9,IF($B49&lt;=U48,U48,Resumo!$H$17+U48),IF($AE50-$AE49=0,"",T49))</f>
        <v/>
      </c>
      <c r="V49" s="153" t="str">
        <f>IF($AE49=10,IF($B49&lt;=V48,V48,Resumo!$H$18+V48),IF($AE50-$AE49=0,"",U49))</f>
        <v/>
      </c>
      <c r="X49" s="150">
        <f t="shared" si="13"/>
        <v>0</v>
      </c>
      <c r="Y49" s="150">
        <f t="shared" si="14"/>
        <v>0</v>
      </c>
      <c r="Z49" s="150">
        <f>IF(B49&lt;=Resumo!$F$9,1,IF(B49&lt;=Resumo!$F$10,2,""))</f>
        <v>1</v>
      </c>
      <c r="AA49" s="150">
        <f>IF(B49&lt;=Resumo!$F$11,IF(B49&gt;=Resumo!$D$11,3,""),IF(B49&lt;=Resumo!$F$12,IF(B49&gt;=Resumo!$D$12,4,""),""))</f>
        <v>3</v>
      </c>
      <c r="AB49" s="150">
        <f>IF(B49&lt;=Resumo!$F$13,IF(B49&gt;=Resumo!$D$13,5,""),IF(B49&lt;=Resumo!$F$14,IF(B49&gt;=Resumo!$D$14,6,""),""))</f>
        <v>5</v>
      </c>
      <c r="AC49" s="150">
        <f>IF(B49&lt;=Resumo!$F$15,IF(B49&gt;=Resumo!$D$15,7,""),IF(B49&lt;=Resumo!$F$16,IF(B49&gt;=Resumo!$D$16,8,""),""))</f>
        <v>7</v>
      </c>
      <c r="AD49" s="150">
        <f>IF(B49&lt;=Resumo!$F$17,IF(B49&gt;=Resumo!$D$17,9,""),IF(B49&lt;=Resumo!$F$18,IF(B49&gt;=Resumo!$D$18,10,""),""))</f>
        <v>9</v>
      </c>
      <c r="AE49" s="15">
        <f t="shared" si="15"/>
        <v>25</v>
      </c>
      <c r="AF49" s="15" t="str">
        <f>IF(AE49=1,Resumo!$G$9,IF(AE49=2,Resumo!$G$10,IF(AE49=3,Resumo!$G$11,IF(AE49=4,Resumo!$G$12,IF(AE49=5,Resumo!$G$13,IF(AE49=6,Resumo!$G$14,IF(AE49=7,Resumo!$G$15,IF(AE49=8,Resumo!$G$16,IF(AE49=9,Resumo!$G$17,IF(AE49=10,Resumo!$G$18,""))))))))))</f>
        <v/>
      </c>
      <c r="AH49" s="15" t="str">
        <f t="shared" si="16"/>
        <v/>
      </c>
      <c r="AI49" s="15">
        <f t="shared" si="17"/>
        <v>0</v>
      </c>
      <c r="AJ49" s="15" t="e">
        <f>IF(AE49=1,'Fase 1'!$AI$7*'Fase 1'!$AQ$10,IF(AE49=2,'Fase 1'!$AI$7*'Fase 1'!$AQ$11,IF(AE49=3,'Fase 1'!$AI$7*'Fase 1'!$AQ$12,IF(AE49=4,'Fase 1'!$AI$7*'Fase 2'!$AQ$10,IF(AE49=5,'Fase 1'!$AI$7*'Fase 2'!$AQ$11,IF(AE49=6,'Fase 1'!$AI$7*'Fase 2'!$AQ$12,IF(AE49&gt;=7,'Fase 1'!$AI$7*'Fase 1'!$AJ$7,"")))))))</f>
        <v>#VALUE!</v>
      </c>
      <c r="AK49" s="15" t="str">
        <f>IF(AE49=1,'Fase 1'!$AQ$14,IF(AE49=2,'Fase 1'!$AQ$15,IF(AE49=3,'Fase 1'!$AQ$16,IF(AE49=4,'Fase 2'!$AQ$14,IF(AE49=5,'Fase 2'!$AQ$15,IF(AE49=6,'Fase 2'!$AQ$16,IF(AE49=7,'Fase 3'!$AQ$11,IF(AE49=8,'Fase 4'!$AQ$12,IF(AE49=9,'Fase 4'!$AQ$12,IF(AE49=10,'Fase 4'!$AQ$12,""))))))))))</f>
        <v/>
      </c>
      <c r="AL49" s="15" t="str">
        <f t="shared" si="18"/>
        <v/>
      </c>
      <c r="AM49" s="15" t="str">
        <f t="shared" si="19"/>
        <v/>
      </c>
      <c r="AN49" s="15" t="str">
        <f>IF(AE49=0,"",IF(AE49&lt;=3,'Fase 1'!$AM$7*'Fase 1'!$AN$7,IF(AE49=4,'Fase 2'!$AM$7*'Fase 2'!$AN$14,IF(AE49=5,'Fase 2'!$AM$7*'Fase 2'!$AN$15,IF(AE49=6,'Fase 2'!$AM$7*'Fase 2'!$AN$16,IF(AE49=7,'Fase 3'!$AM$7*'Fase 3'!$AN$7,IF(AE49=8,'Fase 4'!$AM$7*'Fase 4'!$AN$14,IF(AE49=8,'Fase 4'!$AM$7*'Fase 4'!$AN$14,IF(AE49=9,'Fase 4'!$AM$7*'Fase 4'!$AN$15,IF(AE49=10,'Fase 4'!$AM$7*'Fase 4'!$AN$16,""))))))))))</f>
        <v/>
      </c>
    </row>
    <row r="50" spans="2:40" x14ac:dyDescent="0.25">
      <c r="B50" s="157" t="str">
        <f>IF(B49="","",IF(B49&lt;'Fase 1'!$B$5,B49+1,""))</f>
        <v/>
      </c>
      <c r="C50" s="158" t="str">
        <f t="shared" si="10"/>
        <v/>
      </c>
      <c r="D50" s="159" t="str">
        <f t="shared" si="11"/>
        <v/>
      </c>
      <c r="E50" s="160" t="str">
        <f t="shared" si="12"/>
        <v/>
      </c>
      <c r="F50" s="165"/>
      <c r="G50" s="162" t="str">
        <f>IF('Fase 1'!$B$5="","",IF($G$5="","",IF(AJ50="","",IF(100-(AK50-AL50)/AJ50*100&lt;10,"&lt; 10",100-(AK50-AL50)/AJ50*100))))</f>
        <v/>
      </c>
      <c r="H50" s="168"/>
      <c r="I50" s="167"/>
      <c r="M50" s="153" t="str">
        <f>IF($AE50=1,IF($B50&lt;=M49,M49,Resumo!$H$9+M49),"")</f>
        <v/>
      </c>
      <c r="N50" s="153" t="str">
        <f>IF($AE50=2,IF($B50&lt;=N49,N49,Resumo!$H$10+N49),IF($AE51-$AE50=0,"",M50))</f>
        <v/>
      </c>
      <c r="O50" s="153" t="str">
        <f>IF($AE50=3,IF($B50&lt;=O49,O49,Resumo!$H$11+O49),IF($AE51-$AE50=0,"",N50))</f>
        <v/>
      </c>
      <c r="P50" s="153" t="str">
        <f>IF($AE50=4,IF($B50&lt;=P49,P49,Resumo!$H$12+P49),IF($AE51-$AE50=0,"",O50))</f>
        <v/>
      </c>
      <c r="Q50" s="153" t="str">
        <f>IF($AE50=5,IF($B50&lt;=Q49,Q49,Resumo!$H$13+Q49),IF($AE51-$AE50=0,"",P50))</f>
        <v/>
      </c>
      <c r="R50" s="153" t="str">
        <f>IF($AE50=6,IF($B50&lt;=R49,R49,Resumo!$H$14+R49),IF($AE51-$AE50=0,"",Q50))</f>
        <v/>
      </c>
      <c r="S50" s="153" t="str">
        <f>IF($AE50=7,IF($B50&lt;=S49,S49,Resumo!$H$15+S49),IF($AE51-$AE50=0,"",R50))</f>
        <v/>
      </c>
      <c r="T50" s="153" t="str">
        <f>IF($AE50=8,IF($B50&lt;=T49,T49,Resumo!$H$16+T49),IF($AE51-$AE50=0,"",S50))</f>
        <v/>
      </c>
      <c r="U50" s="153" t="str">
        <f>IF($AE50=9,IF($B50&lt;=U49,U49,Resumo!$H$17+U49),IF($AE51-$AE50=0,"",T50))</f>
        <v/>
      </c>
      <c r="V50" s="153" t="str">
        <f>IF($AE50=10,IF($B50&lt;=V49,V49,Resumo!$H$18+V49),IF($AE51-$AE50=0,"",U50))</f>
        <v/>
      </c>
      <c r="X50" s="150">
        <f t="shared" si="13"/>
        <v>0</v>
      </c>
      <c r="Y50" s="150">
        <f t="shared" si="14"/>
        <v>0</v>
      </c>
      <c r="Z50" s="150">
        <f>IF(B50&lt;=Resumo!$F$9,1,IF(B50&lt;=Resumo!$F$10,2,""))</f>
        <v>1</v>
      </c>
      <c r="AA50" s="150">
        <f>IF(B50&lt;=Resumo!$F$11,IF(B50&gt;=Resumo!$D$11,3,""),IF(B50&lt;=Resumo!$F$12,IF(B50&gt;=Resumo!$D$12,4,""),""))</f>
        <v>3</v>
      </c>
      <c r="AB50" s="150">
        <f>IF(B50&lt;=Resumo!$F$13,IF(B50&gt;=Resumo!$D$13,5,""),IF(B50&lt;=Resumo!$F$14,IF(B50&gt;=Resumo!$D$14,6,""),""))</f>
        <v>5</v>
      </c>
      <c r="AC50" s="150">
        <f>IF(B50&lt;=Resumo!$F$15,IF(B50&gt;=Resumo!$D$15,7,""),IF(B50&lt;=Resumo!$F$16,IF(B50&gt;=Resumo!$D$16,8,""),""))</f>
        <v>7</v>
      </c>
      <c r="AD50" s="150">
        <f>IF(B50&lt;=Resumo!$F$17,IF(B50&gt;=Resumo!$D$17,9,""),IF(B50&lt;=Resumo!$F$18,IF(B50&gt;=Resumo!$D$18,10,""),""))</f>
        <v>9</v>
      </c>
      <c r="AE50" s="15">
        <f t="shared" si="15"/>
        <v>25</v>
      </c>
      <c r="AF50" s="15" t="str">
        <f>IF(AE50=1,Resumo!$G$9,IF(AE50=2,Resumo!$G$10,IF(AE50=3,Resumo!$G$11,IF(AE50=4,Resumo!$G$12,IF(AE50=5,Resumo!$G$13,IF(AE50=6,Resumo!$G$14,IF(AE50=7,Resumo!$G$15,IF(AE50=8,Resumo!$G$16,IF(AE50=9,Resumo!$G$17,IF(AE50=10,Resumo!$G$18,""))))))))))</f>
        <v/>
      </c>
      <c r="AH50" s="15" t="str">
        <f t="shared" si="16"/>
        <v/>
      </c>
      <c r="AI50" s="15">
        <f t="shared" si="17"/>
        <v>0</v>
      </c>
      <c r="AJ50" s="15" t="e">
        <f>IF(AE50=1,'Fase 1'!$AI$7*'Fase 1'!$AQ$10,IF(AE50=2,'Fase 1'!$AI$7*'Fase 1'!$AQ$11,IF(AE50=3,'Fase 1'!$AI$7*'Fase 1'!$AQ$12,IF(AE50=4,'Fase 1'!$AI$7*'Fase 2'!$AQ$10,IF(AE50=5,'Fase 1'!$AI$7*'Fase 2'!$AQ$11,IF(AE50=6,'Fase 1'!$AI$7*'Fase 2'!$AQ$12,IF(AE50&gt;=7,'Fase 1'!$AI$7*'Fase 1'!$AJ$7,"")))))))</f>
        <v>#VALUE!</v>
      </c>
      <c r="AK50" s="15" t="str">
        <f>IF(AE50=1,'Fase 1'!$AQ$14,IF(AE50=2,'Fase 1'!$AQ$15,IF(AE50=3,'Fase 1'!$AQ$16,IF(AE50=4,'Fase 2'!$AQ$14,IF(AE50=5,'Fase 2'!$AQ$15,IF(AE50=6,'Fase 2'!$AQ$16,IF(AE50=7,'Fase 3'!$AQ$11,IF(AE50=8,'Fase 4'!$AQ$12,IF(AE50=9,'Fase 4'!$AQ$12,IF(AE50=10,'Fase 4'!$AQ$12,""))))))))))</f>
        <v/>
      </c>
      <c r="AL50" s="15" t="str">
        <f t="shared" si="18"/>
        <v/>
      </c>
      <c r="AM50" s="15" t="str">
        <f t="shared" si="19"/>
        <v/>
      </c>
      <c r="AN50" s="15" t="str">
        <f>IF(AE50=0,"",IF(AE50&lt;=3,'Fase 1'!$AM$7*'Fase 1'!$AN$7,IF(AE50=4,'Fase 2'!$AM$7*'Fase 2'!$AN$14,IF(AE50=5,'Fase 2'!$AM$7*'Fase 2'!$AN$15,IF(AE50=6,'Fase 2'!$AM$7*'Fase 2'!$AN$16,IF(AE50=7,'Fase 3'!$AM$7*'Fase 3'!$AN$7,IF(AE50=8,'Fase 4'!$AM$7*'Fase 4'!$AN$14,IF(AE50=8,'Fase 4'!$AM$7*'Fase 4'!$AN$14,IF(AE50=9,'Fase 4'!$AM$7*'Fase 4'!$AN$15,IF(AE50=10,'Fase 4'!$AM$7*'Fase 4'!$AN$16,""))))))))))</f>
        <v/>
      </c>
    </row>
    <row r="51" spans="2:40" x14ac:dyDescent="0.25">
      <c r="B51" s="157" t="str">
        <f>IF(B50="","",IF(B50&lt;'Fase 1'!$B$5,B50+1,""))</f>
        <v/>
      </c>
      <c r="C51" s="158" t="str">
        <f t="shared" si="10"/>
        <v/>
      </c>
      <c r="D51" s="159" t="str">
        <f t="shared" si="11"/>
        <v/>
      </c>
      <c r="E51" s="160" t="str">
        <f t="shared" si="12"/>
        <v/>
      </c>
      <c r="F51" s="165"/>
      <c r="G51" s="162" t="str">
        <f>IF('Fase 1'!$B$5="","",IF($G$5="","",IF(AJ51="","",IF(100-(AK51-AL51)/AJ51*100&lt;10,"&lt; 10",100-(AK51-AL51)/AJ51*100))))</f>
        <v/>
      </c>
      <c r="H51" s="168"/>
      <c r="I51" s="167"/>
      <c r="M51" s="153" t="str">
        <f>IF($AE51=1,IF($B51&lt;=M50,M50,Resumo!$H$9+M50),"")</f>
        <v/>
      </c>
      <c r="N51" s="153" t="str">
        <f>IF($AE51=2,IF($B51&lt;=N50,N50,Resumo!$H$10+N50),IF($AE52-$AE51=0,"",M51))</f>
        <v/>
      </c>
      <c r="O51" s="153" t="str">
        <f>IF($AE51=3,IF($B51&lt;=O50,O50,Resumo!$H$11+O50),IF($AE52-$AE51=0,"",N51))</f>
        <v/>
      </c>
      <c r="P51" s="153" t="str">
        <f>IF($AE51=4,IF($B51&lt;=P50,P50,Resumo!$H$12+P50),IF($AE52-$AE51=0,"",O51))</f>
        <v/>
      </c>
      <c r="Q51" s="153" t="str">
        <f>IF($AE51=5,IF($B51&lt;=Q50,Q50,Resumo!$H$13+Q50),IF($AE52-$AE51=0,"",P51))</f>
        <v/>
      </c>
      <c r="R51" s="153" t="str">
        <f>IF($AE51=6,IF($B51&lt;=R50,R50,Resumo!$H$14+R50),IF($AE52-$AE51=0,"",Q51))</f>
        <v/>
      </c>
      <c r="S51" s="153" t="str">
        <f>IF($AE51=7,IF($B51&lt;=S50,S50,Resumo!$H$15+S50),IF($AE52-$AE51=0,"",R51))</f>
        <v/>
      </c>
      <c r="T51" s="153" t="str">
        <f>IF($AE51=8,IF($B51&lt;=T50,T50,Resumo!$H$16+T50),IF($AE52-$AE51=0,"",S51))</f>
        <v/>
      </c>
      <c r="U51" s="153" t="str">
        <f>IF($AE51=9,IF($B51&lt;=U50,U50,Resumo!$H$17+U50),IF($AE52-$AE51=0,"",T51))</f>
        <v/>
      </c>
      <c r="V51" s="153" t="str">
        <f>IF($AE51=10,IF($B51&lt;=V50,V50,Resumo!$H$18+V50),IF($AE52-$AE51=0,"",U51))</f>
        <v/>
      </c>
      <c r="X51" s="150">
        <f t="shared" si="13"/>
        <v>0</v>
      </c>
      <c r="Y51" s="150">
        <f t="shared" si="14"/>
        <v>0</v>
      </c>
      <c r="Z51" s="150">
        <f>IF(B51&lt;=Resumo!$F$9,1,IF(B51&lt;=Resumo!$F$10,2,""))</f>
        <v>1</v>
      </c>
      <c r="AA51" s="150">
        <f>IF(B51&lt;=Resumo!$F$11,IF(B51&gt;=Resumo!$D$11,3,""),IF(B51&lt;=Resumo!$F$12,IF(B51&gt;=Resumo!$D$12,4,""),""))</f>
        <v>3</v>
      </c>
      <c r="AB51" s="150">
        <f>IF(B51&lt;=Resumo!$F$13,IF(B51&gt;=Resumo!$D$13,5,""),IF(B51&lt;=Resumo!$F$14,IF(B51&gt;=Resumo!$D$14,6,""),""))</f>
        <v>5</v>
      </c>
      <c r="AC51" s="150">
        <f>IF(B51&lt;=Resumo!$F$15,IF(B51&gt;=Resumo!$D$15,7,""),IF(B51&lt;=Resumo!$F$16,IF(B51&gt;=Resumo!$D$16,8,""),""))</f>
        <v>7</v>
      </c>
      <c r="AD51" s="150">
        <f>IF(B51&lt;=Resumo!$F$17,IF(B51&gt;=Resumo!$D$17,9,""),IF(B51&lt;=Resumo!$F$18,IF(B51&gt;=Resumo!$D$18,10,""),""))</f>
        <v>9</v>
      </c>
      <c r="AE51" s="15">
        <f t="shared" si="15"/>
        <v>25</v>
      </c>
      <c r="AF51" s="15" t="str">
        <f>IF(AE51=1,Resumo!$G$9,IF(AE51=2,Resumo!$G$10,IF(AE51=3,Resumo!$G$11,IF(AE51=4,Resumo!$G$12,IF(AE51=5,Resumo!$G$13,IF(AE51=6,Resumo!$G$14,IF(AE51=7,Resumo!$G$15,IF(AE51=8,Resumo!$G$16,IF(AE51=9,Resumo!$G$17,IF(AE51=10,Resumo!$G$18,""))))))))))</f>
        <v/>
      </c>
      <c r="AH51" s="15" t="str">
        <f t="shared" si="16"/>
        <v/>
      </c>
      <c r="AI51" s="15">
        <f t="shared" si="17"/>
        <v>0</v>
      </c>
      <c r="AJ51" s="15" t="e">
        <f>IF(AE51=1,'Fase 1'!$AI$7*'Fase 1'!$AQ$10,IF(AE51=2,'Fase 1'!$AI$7*'Fase 1'!$AQ$11,IF(AE51=3,'Fase 1'!$AI$7*'Fase 1'!$AQ$12,IF(AE51=4,'Fase 1'!$AI$7*'Fase 2'!$AQ$10,IF(AE51=5,'Fase 1'!$AI$7*'Fase 2'!$AQ$11,IF(AE51=6,'Fase 1'!$AI$7*'Fase 2'!$AQ$12,IF(AE51&gt;=7,'Fase 1'!$AI$7*'Fase 1'!$AJ$7,"")))))))</f>
        <v>#VALUE!</v>
      </c>
      <c r="AK51" s="15" t="str">
        <f>IF(AE51=1,'Fase 1'!$AQ$14,IF(AE51=2,'Fase 1'!$AQ$15,IF(AE51=3,'Fase 1'!$AQ$16,IF(AE51=4,'Fase 2'!$AQ$14,IF(AE51=5,'Fase 2'!$AQ$15,IF(AE51=6,'Fase 2'!$AQ$16,IF(AE51=7,'Fase 3'!$AQ$11,IF(AE51=8,'Fase 4'!$AQ$12,IF(AE51=9,'Fase 4'!$AQ$12,IF(AE51=10,'Fase 4'!$AQ$12,""))))))))))</f>
        <v/>
      </c>
      <c r="AL51" s="15" t="str">
        <f t="shared" si="18"/>
        <v/>
      </c>
      <c r="AM51" s="15" t="str">
        <f t="shared" si="19"/>
        <v/>
      </c>
      <c r="AN51" s="15" t="str">
        <f>IF(AE51=0,"",IF(AE51&lt;=3,'Fase 1'!$AM$7*'Fase 1'!$AN$7,IF(AE51=4,'Fase 2'!$AM$7*'Fase 2'!$AN$14,IF(AE51=5,'Fase 2'!$AM$7*'Fase 2'!$AN$15,IF(AE51=6,'Fase 2'!$AM$7*'Fase 2'!$AN$16,IF(AE51=7,'Fase 3'!$AM$7*'Fase 3'!$AN$7,IF(AE51=8,'Fase 4'!$AM$7*'Fase 4'!$AN$14,IF(AE51=8,'Fase 4'!$AM$7*'Fase 4'!$AN$14,IF(AE51=9,'Fase 4'!$AM$7*'Fase 4'!$AN$15,IF(AE51=10,'Fase 4'!$AM$7*'Fase 4'!$AN$16,""))))))))))</f>
        <v/>
      </c>
    </row>
    <row r="52" spans="2:40" x14ac:dyDescent="0.25">
      <c r="B52" s="157" t="str">
        <f>IF(B51="","",IF(B51&lt;'Fase 1'!$B$5,B51+1,""))</f>
        <v/>
      </c>
      <c r="C52" s="158" t="str">
        <f t="shared" si="10"/>
        <v/>
      </c>
      <c r="D52" s="159" t="str">
        <f t="shared" si="11"/>
        <v/>
      </c>
      <c r="E52" s="160" t="str">
        <f t="shared" si="12"/>
        <v/>
      </c>
      <c r="F52" s="165"/>
      <c r="G52" s="162" t="str">
        <f>IF('Fase 1'!$B$5="","",IF($G$5="","",IF(AJ52="","",IF(100-(AK52-AL52)/AJ52*100&lt;10,"&lt; 10",100-(AK52-AL52)/AJ52*100))))</f>
        <v/>
      </c>
      <c r="H52" s="168"/>
      <c r="I52" s="167"/>
      <c r="M52" s="153" t="str">
        <f>IF($AE52=1,IF($B52&lt;=M51,M51,Resumo!$H$9+M51),"")</f>
        <v/>
      </c>
      <c r="N52" s="153" t="str">
        <f>IF($AE52=2,IF($B52&lt;=N51,N51,Resumo!$H$10+N51),IF($AE53-$AE52=0,"",M52))</f>
        <v/>
      </c>
      <c r="O52" s="153" t="str">
        <f>IF($AE52=3,IF($B52&lt;=O51,O51,Resumo!$H$11+O51),IF($AE53-$AE52=0,"",N52))</f>
        <v/>
      </c>
      <c r="P52" s="153" t="str">
        <f>IF($AE52=4,IF($B52&lt;=P51,P51,Resumo!$H$12+P51),IF($AE53-$AE52=0,"",O52))</f>
        <v/>
      </c>
      <c r="Q52" s="153" t="str">
        <f>IF($AE52=5,IF($B52&lt;=Q51,Q51,Resumo!$H$13+Q51),IF($AE53-$AE52=0,"",P52))</f>
        <v/>
      </c>
      <c r="R52" s="153" t="str">
        <f>IF($AE52=6,IF($B52&lt;=R51,R51,Resumo!$H$14+R51),IF($AE53-$AE52=0,"",Q52))</f>
        <v/>
      </c>
      <c r="S52" s="153" t="str">
        <f>IF($AE52=7,IF($B52&lt;=S51,S51,Resumo!$H$15+S51),IF($AE53-$AE52=0,"",R52))</f>
        <v/>
      </c>
      <c r="T52" s="153" t="str">
        <f>IF($AE52=8,IF($B52&lt;=T51,T51,Resumo!$H$16+T51),IF($AE53-$AE52=0,"",S52))</f>
        <v/>
      </c>
      <c r="U52" s="153" t="str">
        <f>IF($AE52=9,IF($B52&lt;=U51,U51,Resumo!$H$17+U51),IF($AE53-$AE52=0,"",T52))</f>
        <v/>
      </c>
      <c r="V52" s="153" t="str">
        <f>IF($AE52=10,IF($B52&lt;=V51,V51,Resumo!$H$18+V51),IF($AE53-$AE52=0,"",U52))</f>
        <v/>
      </c>
      <c r="X52" s="150">
        <f t="shared" si="13"/>
        <v>0</v>
      </c>
      <c r="Y52" s="150">
        <f t="shared" si="14"/>
        <v>0</v>
      </c>
      <c r="Z52" s="150">
        <f>IF(B52&lt;=Resumo!$F$9,1,IF(B52&lt;=Resumo!$F$10,2,""))</f>
        <v>1</v>
      </c>
      <c r="AA52" s="150">
        <f>IF(B52&lt;=Resumo!$F$11,IF(B52&gt;=Resumo!$D$11,3,""),IF(B52&lt;=Resumo!$F$12,IF(B52&gt;=Resumo!$D$12,4,""),""))</f>
        <v>3</v>
      </c>
      <c r="AB52" s="150">
        <f>IF(B52&lt;=Resumo!$F$13,IF(B52&gt;=Resumo!$D$13,5,""),IF(B52&lt;=Resumo!$F$14,IF(B52&gt;=Resumo!$D$14,6,""),""))</f>
        <v>5</v>
      </c>
      <c r="AC52" s="150">
        <f>IF(B52&lt;=Resumo!$F$15,IF(B52&gt;=Resumo!$D$15,7,""),IF(B52&lt;=Resumo!$F$16,IF(B52&gt;=Resumo!$D$16,8,""),""))</f>
        <v>7</v>
      </c>
      <c r="AD52" s="150">
        <f>IF(B52&lt;=Resumo!$F$17,IF(B52&gt;=Resumo!$D$17,9,""),IF(B52&lt;=Resumo!$F$18,IF(B52&gt;=Resumo!$D$18,10,""),""))</f>
        <v>9</v>
      </c>
      <c r="AE52" s="15">
        <f t="shared" si="15"/>
        <v>25</v>
      </c>
      <c r="AF52" s="15" t="str">
        <f>IF(AE52=1,Resumo!$G$9,IF(AE52=2,Resumo!$G$10,IF(AE52=3,Resumo!$G$11,IF(AE52=4,Resumo!$G$12,IF(AE52=5,Resumo!$G$13,IF(AE52=6,Resumo!$G$14,IF(AE52=7,Resumo!$G$15,IF(AE52=8,Resumo!$G$16,IF(AE52=9,Resumo!$G$17,IF(AE52=10,Resumo!$G$18,""))))))))))</f>
        <v/>
      </c>
      <c r="AH52" s="15" t="str">
        <f t="shared" si="16"/>
        <v/>
      </c>
      <c r="AI52" s="15">
        <f t="shared" si="17"/>
        <v>0</v>
      </c>
      <c r="AJ52" s="15" t="e">
        <f>IF(AE52=1,'Fase 1'!$AI$7*'Fase 1'!$AQ$10,IF(AE52=2,'Fase 1'!$AI$7*'Fase 1'!$AQ$11,IF(AE52=3,'Fase 1'!$AI$7*'Fase 1'!$AQ$12,IF(AE52=4,'Fase 1'!$AI$7*'Fase 2'!$AQ$10,IF(AE52=5,'Fase 1'!$AI$7*'Fase 2'!$AQ$11,IF(AE52=6,'Fase 1'!$AI$7*'Fase 2'!$AQ$12,IF(AE52&gt;=7,'Fase 1'!$AI$7*'Fase 1'!$AJ$7,"")))))))</f>
        <v>#VALUE!</v>
      </c>
      <c r="AK52" s="15" t="str">
        <f>IF(AE52=1,'Fase 1'!$AQ$14,IF(AE52=2,'Fase 1'!$AQ$15,IF(AE52=3,'Fase 1'!$AQ$16,IF(AE52=4,'Fase 2'!$AQ$14,IF(AE52=5,'Fase 2'!$AQ$15,IF(AE52=6,'Fase 2'!$AQ$16,IF(AE52=7,'Fase 3'!$AQ$11,IF(AE52=8,'Fase 4'!$AQ$12,IF(AE52=9,'Fase 4'!$AQ$12,IF(AE52=10,'Fase 4'!$AQ$12,""))))))))))</f>
        <v/>
      </c>
      <c r="AL52" s="15" t="str">
        <f t="shared" si="18"/>
        <v/>
      </c>
      <c r="AM52" s="15" t="str">
        <f t="shared" si="19"/>
        <v/>
      </c>
      <c r="AN52" s="15" t="str">
        <f>IF(AE52=0,"",IF(AE52&lt;=3,'Fase 1'!$AM$7*'Fase 1'!$AN$7,IF(AE52=4,'Fase 2'!$AM$7*'Fase 2'!$AN$14,IF(AE52=5,'Fase 2'!$AM$7*'Fase 2'!$AN$15,IF(AE52=6,'Fase 2'!$AM$7*'Fase 2'!$AN$16,IF(AE52=7,'Fase 3'!$AM$7*'Fase 3'!$AN$7,IF(AE52=8,'Fase 4'!$AM$7*'Fase 4'!$AN$14,IF(AE52=8,'Fase 4'!$AM$7*'Fase 4'!$AN$14,IF(AE52=9,'Fase 4'!$AM$7*'Fase 4'!$AN$15,IF(AE52=10,'Fase 4'!$AM$7*'Fase 4'!$AN$16,""))))))))))</f>
        <v/>
      </c>
    </row>
    <row r="53" spans="2:40" x14ac:dyDescent="0.25">
      <c r="B53" s="157" t="str">
        <f>IF(B52="","",IF(B52&lt;'Fase 1'!$B$5,B52+1,""))</f>
        <v/>
      </c>
      <c r="C53" s="158" t="str">
        <f t="shared" si="10"/>
        <v/>
      </c>
      <c r="D53" s="159" t="str">
        <f t="shared" si="11"/>
        <v/>
      </c>
      <c r="E53" s="160" t="str">
        <f t="shared" si="12"/>
        <v/>
      </c>
      <c r="F53" s="165"/>
      <c r="G53" s="162" t="str">
        <f>IF('Fase 1'!$B$5="","",IF($G$5="","",IF(AJ53="","",IF(100-(AK53-AL53)/AJ53*100&lt;10,"&lt; 10",100-(AK53-AL53)/AJ53*100))))</f>
        <v/>
      </c>
      <c r="H53" s="168"/>
      <c r="I53" s="167"/>
      <c r="M53" s="153" t="str">
        <f>IF($AE53=1,IF($B53&lt;=M52,M52,Resumo!$H$9+M52),"")</f>
        <v/>
      </c>
      <c r="N53" s="153" t="str">
        <f>IF($AE53=2,IF($B53&lt;=N52,N52,Resumo!$H$10+N52),IF($AE54-$AE53=0,"",M53))</f>
        <v/>
      </c>
      <c r="O53" s="153" t="str">
        <f>IF($AE53=3,IF($B53&lt;=O52,O52,Resumo!$H$11+O52),IF($AE54-$AE53=0,"",N53))</f>
        <v/>
      </c>
      <c r="P53" s="153" t="str">
        <f>IF($AE53=4,IF($B53&lt;=P52,P52,Resumo!$H$12+P52),IF($AE54-$AE53=0,"",O53))</f>
        <v/>
      </c>
      <c r="Q53" s="153" t="str">
        <f>IF($AE53=5,IF($B53&lt;=Q52,Q52,Resumo!$H$13+Q52),IF($AE54-$AE53=0,"",P53))</f>
        <v/>
      </c>
      <c r="R53" s="153" t="str">
        <f>IF($AE53=6,IF($B53&lt;=R52,R52,Resumo!$H$14+R52),IF($AE54-$AE53=0,"",Q53))</f>
        <v/>
      </c>
      <c r="S53" s="153" t="str">
        <f>IF($AE53=7,IF($B53&lt;=S52,S52,Resumo!$H$15+S52),IF($AE54-$AE53=0,"",R53))</f>
        <v/>
      </c>
      <c r="T53" s="153" t="str">
        <f>IF($AE53=8,IF($B53&lt;=T52,T52,Resumo!$H$16+T52),IF($AE54-$AE53=0,"",S53))</f>
        <v/>
      </c>
      <c r="U53" s="153" t="str">
        <f>IF($AE53=9,IF($B53&lt;=U52,U52,Resumo!$H$17+U52),IF($AE54-$AE53=0,"",T53))</f>
        <v/>
      </c>
      <c r="V53" s="153" t="str">
        <f>IF($AE53=10,IF($B53&lt;=V52,V52,Resumo!$H$18+V52),IF($AE54-$AE53=0,"",U53))</f>
        <v/>
      </c>
      <c r="X53" s="150">
        <f t="shared" si="13"/>
        <v>0</v>
      </c>
      <c r="Y53" s="150">
        <f t="shared" si="14"/>
        <v>0</v>
      </c>
      <c r="Z53" s="150">
        <f>IF(B53&lt;=Resumo!$F$9,1,IF(B53&lt;=Resumo!$F$10,2,""))</f>
        <v>1</v>
      </c>
      <c r="AA53" s="150">
        <f>IF(B53&lt;=Resumo!$F$11,IF(B53&gt;=Resumo!$D$11,3,""),IF(B53&lt;=Resumo!$F$12,IF(B53&gt;=Resumo!$D$12,4,""),""))</f>
        <v>3</v>
      </c>
      <c r="AB53" s="150">
        <f>IF(B53&lt;=Resumo!$F$13,IF(B53&gt;=Resumo!$D$13,5,""),IF(B53&lt;=Resumo!$F$14,IF(B53&gt;=Resumo!$D$14,6,""),""))</f>
        <v>5</v>
      </c>
      <c r="AC53" s="150">
        <f>IF(B53&lt;=Resumo!$F$15,IF(B53&gt;=Resumo!$D$15,7,""),IF(B53&lt;=Resumo!$F$16,IF(B53&gt;=Resumo!$D$16,8,""),""))</f>
        <v>7</v>
      </c>
      <c r="AD53" s="150">
        <f>IF(B53&lt;=Resumo!$F$17,IF(B53&gt;=Resumo!$D$17,9,""),IF(B53&lt;=Resumo!$F$18,IF(B53&gt;=Resumo!$D$18,10,""),""))</f>
        <v>9</v>
      </c>
      <c r="AE53" s="15">
        <f t="shared" si="15"/>
        <v>25</v>
      </c>
      <c r="AF53" s="15" t="str">
        <f>IF(AE53=1,Resumo!$G$9,IF(AE53=2,Resumo!$G$10,IF(AE53=3,Resumo!$G$11,IF(AE53=4,Resumo!$G$12,IF(AE53=5,Resumo!$G$13,IF(AE53=6,Resumo!$G$14,IF(AE53=7,Resumo!$G$15,IF(AE53=8,Resumo!$G$16,IF(AE53=9,Resumo!$G$17,IF(AE53=10,Resumo!$G$18,""))))))))))</f>
        <v/>
      </c>
      <c r="AH53" s="15" t="str">
        <f t="shared" si="16"/>
        <v/>
      </c>
      <c r="AI53" s="15">
        <f t="shared" si="17"/>
        <v>0</v>
      </c>
      <c r="AJ53" s="15" t="e">
        <f>IF(AE53=1,'Fase 1'!$AI$7*'Fase 1'!$AQ$10,IF(AE53=2,'Fase 1'!$AI$7*'Fase 1'!$AQ$11,IF(AE53=3,'Fase 1'!$AI$7*'Fase 1'!$AQ$12,IF(AE53=4,'Fase 1'!$AI$7*'Fase 2'!$AQ$10,IF(AE53=5,'Fase 1'!$AI$7*'Fase 2'!$AQ$11,IF(AE53=6,'Fase 1'!$AI$7*'Fase 2'!$AQ$12,IF(AE53&gt;=7,'Fase 1'!$AI$7*'Fase 1'!$AJ$7,"")))))))</f>
        <v>#VALUE!</v>
      </c>
      <c r="AK53" s="15" t="str">
        <f>IF(AE53=1,'Fase 1'!$AQ$14,IF(AE53=2,'Fase 1'!$AQ$15,IF(AE53=3,'Fase 1'!$AQ$16,IF(AE53=4,'Fase 2'!$AQ$14,IF(AE53=5,'Fase 2'!$AQ$15,IF(AE53=6,'Fase 2'!$AQ$16,IF(AE53=7,'Fase 3'!$AQ$11,IF(AE53=8,'Fase 4'!$AQ$12,IF(AE53=9,'Fase 4'!$AQ$12,IF(AE53=10,'Fase 4'!$AQ$12,""))))))))))</f>
        <v/>
      </c>
      <c r="AL53" s="15" t="str">
        <f t="shared" si="18"/>
        <v/>
      </c>
      <c r="AM53" s="15" t="str">
        <f t="shared" si="19"/>
        <v/>
      </c>
      <c r="AN53" s="15" t="str">
        <f>IF(AE53=0,"",IF(AE53&lt;=3,'Fase 1'!$AM$7*'Fase 1'!$AN$7,IF(AE53=4,'Fase 2'!$AM$7*'Fase 2'!$AN$14,IF(AE53=5,'Fase 2'!$AM$7*'Fase 2'!$AN$15,IF(AE53=6,'Fase 2'!$AM$7*'Fase 2'!$AN$16,IF(AE53=7,'Fase 3'!$AM$7*'Fase 3'!$AN$7,IF(AE53=8,'Fase 4'!$AM$7*'Fase 4'!$AN$14,IF(AE53=8,'Fase 4'!$AM$7*'Fase 4'!$AN$14,IF(AE53=9,'Fase 4'!$AM$7*'Fase 4'!$AN$15,IF(AE53=10,'Fase 4'!$AM$7*'Fase 4'!$AN$16,""))))))))))</f>
        <v/>
      </c>
    </row>
    <row r="54" spans="2:40" x14ac:dyDescent="0.25">
      <c r="B54" s="157" t="str">
        <f>IF(B53="","",IF(B53&lt;'Fase 1'!$B$5,B53+1,""))</f>
        <v/>
      </c>
      <c r="C54" s="158" t="str">
        <f t="shared" si="10"/>
        <v/>
      </c>
      <c r="D54" s="159" t="str">
        <f t="shared" si="11"/>
        <v/>
      </c>
      <c r="E54" s="160" t="str">
        <f t="shared" si="12"/>
        <v/>
      </c>
      <c r="F54" s="165"/>
      <c r="G54" s="162" t="str">
        <f>IF('Fase 1'!$B$5="","",IF($G$5="","",IF(AJ54="","",IF(100-(AK54-AL54)/AJ54*100&lt;10,"&lt; 10",100-(AK54-AL54)/AJ54*100))))</f>
        <v/>
      </c>
      <c r="H54" s="168"/>
      <c r="I54" s="167"/>
      <c r="M54" s="153" t="str">
        <f>IF($AE54=1,IF($B54&lt;=M53,M53,Resumo!$H$9+M53),"")</f>
        <v/>
      </c>
      <c r="N54" s="153" t="str">
        <f>IF($AE54=2,IF($B54&lt;=N53,N53,Resumo!$H$10+N53),IF($AE55-$AE54=0,"",M54))</f>
        <v/>
      </c>
      <c r="O54" s="153" t="str">
        <f>IF($AE54=3,IF($B54&lt;=O53,O53,Resumo!$H$11+O53),IF($AE55-$AE54=0,"",N54))</f>
        <v/>
      </c>
      <c r="P54" s="153" t="str">
        <f>IF($AE54=4,IF($B54&lt;=P53,P53,Resumo!$H$12+P53),IF($AE55-$AE54=0,"",O54))</f>
        <v/>
      </c>
      <c r="Q54" s="153" t="str">
        <f>IF($AE54=5,IF($B54&lt;=Q53,Q53,Resumo!$H$13+Q53),IF($AE55-$AE54=0,"",P54))</f>
        <v/>
      </c>
      <c r="R54" s="153" t="str">
        <f>IF($AE54=6,IF($B54&lt;=R53,R53,Resumo!$H$14+R53),IF($AE55-$AE54=0,"",Q54))</f>
        <v/>
      </c>
      <c r="S54" s="153" t="str">
        <f>IF($AE54=7,IF($B54&lt;=S53,S53,Resumo!$H$15+S53),IF($AE55-$AE54=0,"",R54))</f>
        <v/>
      </c>
      <c r="T54" s="153" t="str">
        <f>IF($AE54=8,IF($B54&lt;=T53,T53,Resumo!$H$16+T53),IF($AE55-$AE54=0,"",S54))</f>
        <v/>
      </c>
      <c r="U54" s="153" t="str">
        <f>IF($AE54=9,IF($B54&lt;=U53,U53,Resumo!$H$17+U53),IF($AE55-$AE54=0,"",T54))</f>
        <v/>
      </c>
      <c r="V54" s="153" t="str">
        <f>IF($AE54=10,IF($B54&lt;=V53,V53,Resumo!$H$18+V53),IF($AE55-$AE54=0,"",U54))</f>
        <v/>
      </c>
      <c r="X54" s="150">
        <f t="shared" si="13"/>
        <v>0</v>
      </c>
      <c r="Y54" s="150">
        <f t="shared" si="14"/>
        <v>0</v>
      </c>
      <c r="Z54" s="150">
        <f>IF(B54&lt;=Resumo!$F$9,1,IF(B54&lt;=Resumo!$F$10,2,""))</f>
        <v>1</v>
      </c>
      <c r="AA54" s="150">
        <f>IF(B54&lt;=Resumo!$F$11,IF(B54&gt;=Resumo!$D$11,3,""),IF(B54&lt;=Resumo!$F$12,IF(B54&gt;=Resumo!$D$12,4,""),""))</f>
        <v>3</v>
      </c>
      <c r="AB54" s="150">
        <f>IF(B54&lt;=Resumo!$F$13,IF(B54&gt;=Resumo!$D$13,5,""),IF(B54&lt;=Resumo!$F$14,IF(B54&gt;=Resumo!$D$14,6,""),""))</f>
        <v>5</v>
      </c>
      <c r="AC54" s="150">
        <f>IF(B54&lt;=Resumo!$F$15,IF(B54&gt;=Resumo!$D$15,7,""),IF(B54&lt;=Resumo!$F$16,IF(B54&gt;=Resumo!$D$16,8,""),""))</f>
        <v>7</v>
      </c>
      <c r="AD54" s="150">
        <f>IF(B54&lt;=Resumo!$F$17,IF(B54&gt;=Resumo!$D$17,9,""),IF(B54&lt;=Resumo!$F$18,IF(B54&gt;=Resumo!$D$18,10,""),""))</f>
        <v>9</v>
      </c>
      <c r="AE54" s="15">
        <f t="shared" si="15"/>
        <v>25</v>
      </c>
      <c r="AF54" s="15" t="str">
        <f>IF(AE54=1,Resumo!$G$9,IF(AE54=2,Resumo!$G$10,IF(AE54=3,Resumo!$G$11,IF(AE54=4,Resumo!$G$12,IF(AE54=5,Resumo!$G$13,IF(AE54=6,Resumo!$G$14,IF(AE54=7,Resumo!$G$15,IF(AE54=8,Resumo!$G$16,IF(AE54=9,Resumo!$G$17,IF(AE54=10,Resumo!$G$18,""))))))))))</f>
        <v/>
      </c>
      <c r="AH54" s="15" t="str">
        <f t="shared" si="16"/>
        <v/>
      </c>
      <c r="AI54" s="15">
        <f t="shared" si="17"/>
        <v>0</v>
      </c>
      <c r="AJ54" s="15" t="e">
        <f>IF(AE54=1,'Fase 1'!$AI$7*'Fase 1'!$AQ$10,IF(AE54=2,'Fase 1'!$AI$7*'Fase 1'!$AQ$11,IF(AE54=3,'Fase 1'!$AI$7*'Fase 1'!$AQ$12,IF(AE54=4,'Fase 1'!$AI$7*'Fase 2'!$AQ$10,IF(AE54=5,'Fase 1'!$AI$7*'Fase 2'!$AQ$11,IF(AE54=6,'Fase 1'!$AI$7*'Fase 2'!$AQ$12,IF(AE54&gt;=7,'Fase 1'!$AI$7*'Fase 1'!$AJ$7,"")))))))</f>
        <v>#VALUE!</v>
      </c>
      <c r="AK54" s="15" t="str">
        <f>IF(AE54=1,'Fase 1'!$AQ$14,IF(AE54=2,'Fase 1'!$AQ$15,IF(AE54=3,'Fase 1'!$AQ$16,IF(AE54=4,'Fase 2'!$AQ$14,IF(AE54=5,'Fase 2'!$AQ$15,IF(AE54=6,'Fase 2'!$AQ$16,IF(AE54=7,'Fase 3'!$AQ$11,IF(AE54=8,'Fase 4'!$AQ$12,IF(AE54=9,'Fase 4'!$AQ$12,IF(AE54=10,'Fase 4'!$AQ$12,""))))))))))</f>
        <v/>
      </c>
      <c r="AL54" s="15" t="str">
        <f t="shared" si="18"/>
        <v/>
      </c>
      <c r="AM54" s="15" t="str">
        <f t="shared" si="19"/>
        <v/>
      </c>
      <c r="AN54" s="15" t="str">
        <f>IF(AE54=0,"",IF(AE54&lt;=3,'Fase 1'!$AM$7*'Fase 1'!$AN$7,IF(AE54=4,'Fase 2'!$AM$7*'Fase 2'!$AN$14,IF(AE54=5,'Fase 2'!$AM$7*'Fase 2'!$AN$15,IF(AE54=6,'Fase 2'!$AM$7*'Fase 2'!$AN$16,IF(AE54=7,'Fase 3'!$AM$7*'Fase 3'!$AN$7,IF(AE54=8,'Fase 4'!$AM$7*'Fase 4'!$AN$14,IF(AE54=8,'Fase 4'!$AM$7*'Fase 4'!$AN$14,IF(AE54=9,'Fase 4'!$AM$7*'Fase 4'!$AN$15,IF(AE54=10,'Fase 4'!$AM$7*'Fase 4'!$AN$16,""))))))))))</f>
        <v/>
      </c>
    </row>
    <row r="55" spans="2:40" x14ac:dyDescent="0.25">
      <c r="B55" s="157" t="str">
        <f>IF(B54="","",IF(B54&lt;'Fase 1'!$B$5,B54+1,""))</f>
        <v/>
      </c>
      <c r="C55" s="158" t="str">
        <f t="shared" si="10"/>
        <v/>
      </c>
      <c r="D55" s="159" t="str">
        <f t="shared" si="11"/>
        <v/>
      </c>
      <c r="E55" s="160" t="str">
        <f t="shared" si="12"/>
        <v/>
      </c>
      <c r="F55" s="165"/>
      <c r="G55" s="162" t="str">
        <f>IF('Fase 1'!$B$5="","",IF($G$5="","",IF(AJ55="","",IF(100-(AK55-AL55)/AJ55*100&lt;10,"&lt; 10",100-(AK55-AL55)/AJ55*100))))</f>
        <v/>
      </c>
      <c r="H55" s="168"/>
      <c r="I55" s="167"/>
      <c r="M55" s="153" t="str">
        <f>IF($AE55=1,IF($B55&lt;=M54,M54,Resumo!$H$9+M54),"")</f>
        <v/>
      </c>
      <c r="N55" s="153" t="str">
        <f>IF($AE55=2,IF($B55&lt;=N54,N54,Resumo!$H$10+N54),IF($AE56-$AE55=0,"",M55))</f>
        <v/>
      </c>
      <c r="O55" s="153" t="str">
        <f>IF($AE55=3,IF($B55&lt;=O54,O54,Resumo!$H$11+O54),IF($AE56-$AE55=0,"",N55))</f>
        <v/>
      </c>
      <c r="P55" s="153" t="str">
        <f>IF($AE55=4,IF($B55&lt;=P54,P54,Resumo!$H$12+P54),IF($AE56-$AE55=0,"",O55))</f>
        <v/>
      </c>
      <c r="Q55" s="153" t="str">
        <f>IF($AE55=5,IF($B55&lt;=Q54,Q54,Resumo!$H$13+Q54),IF($AE56-$AE55=0,"",P55))</f>
        <v/>
      </c>
      <c r="R55" s="153" t="str">
        <f>IF($AE55=6,IF($B55&lt;=R54,R54,Resumo!$H$14+R54),IF($AE56-$AE55=0,"",Q55))</f>
        <v/>
      </c>
      <c r="S55" s="153" t="str">
        <f>IF($AE55=7,IF($B55&lt;=S54,S54,Resumo!$H$15+S54),IF($AE56-$AE55=0,"",R55))</f>
        <v/>
      </c>
      <c r="T55" s="153" t="str">
        <f>IF($AE55=8,IF($B55&lt;=T54,T54,Resumo!$H$16+T54),IF($AE56-$AE55=0,"",S55))</f>
        <v/>
      </c>
      <c r="U55" s="153" t="str">
        <f>IF($AE55=9,IF($B55&lt;=U54,U54,Resumo!$H$17+U54),IF($AE56-$AE55=0,"",T55))</f>
        <v/>
      </c>
      <c r="V55" s="153" t="str">
        <f>IF($AE55=10,IF($B55&lt;=V54,V54,Resumo!$H$18+V54),IF($AE56-$AE55=0,"",U55))</f>
        <v/>
      </c>
      <c r="X55" s="150">
        <f t="shared" si="13"/>
        <v>0</v>
      </c>
      <c r="Y55" s="150">
        <f t="shared" si="14"/>
        <v>0</v>
      </c>
      <c r="Z55" s="150">
        <f>IF(B55&lt;=Resumo!$F$9,1,IF(B55&lt;=Resumo!$F$10,2,""))</f>
        <v>1</v>
      </c>
      <c r="AA55" s="150">
        <f>IF(B55&lt;=Resumo!$F$11,IF(B55&gt;=Resumo!$D$11,3,""),IF(B55&lt;=Resumo!$F$12,IF(B55&gt;=Resumo!$D$12,4,""),""))</f>
        <v>3</v>
      </c>
      <c r="AB55" s="150">
        <f>IF(B55&lt;=Resumo!$F$13,IF(B55&gt;=Resumo!$D$13,5,""),IF(B55&lt;=Resumo!$F$14,IF(B55&gt;=Resumo!$D$14,6,""),""))</f>
        <v>5</v>
      </c>
      <c r="AC55" s="150">
        <f>IF(B55&lt;=Resumo!$F$15,IF(B55&gt;=Resumo!$D$15,7,""),IF(B55&lt;=Resumo!$F$16,IF(B55&gt;=Resumo!$D$16,8,""),""))</f>
        <v>7</v>
      </c>
      <c r="AD55" s="150">
        <f>IF(B55&lt;=Resumo!$F$17,IF(B55&gt;=Resumo!$D$17,9,""),IF(B55&lt;=Resumo!$F$18,IF(B55&gt;=Resumo!$D$18,10,""),""))</f>
        <v>9</v>
      </c>
      <c r="AE55" s="15">
        <f t="shared" si="15"/>
        <v>25</v>
      </c>
      <c r="AF55" s="15" t="str">
        <f>IF(AE55=1,Resumo!$G$9,IF(AE55=2,Resumo!$G$10,IF(AE55=3,Resumo!$G$11,IF(AE55=4,Resumo!$G$12,IF(AE55=5,Resumo!$G$13,IF(AE55=6,Resumo!$G$14,IF(AE55=7,Resumo!$G$15,IF(AE55=8,Resumo!$G$16,IF(AE55=9,Resumo!$G$17,IF(AE55=10,Resumo!$G$18,""))))))))))</f>
        <v/>
      </c>
      <c r="AH55" s="15" t="str">
        <f t="shared" si="16"/>
        <v/>
      </c>
      <c r="AI55" s="15">
        <f t="shared" si="17"/>
        <v>0</v>
      </c>
      <c r="AJ55" s="15" t="e">
        <f>IF(AE55=1,'Fase 1'!$AI$7*'Fase 1'!$AQ$10,IF(AE55=2,'Fase 1'!$AI$7*'Fase 1'!$AQ$11,IF(AE55=3,'Fase 1'!$AI$7*'Fase 1'!$AQ$12,IF(AE55=4,'Fase 1'!$AI$7*'Fase 2'!$AQ$10,IF(AE55=5,'Fase 1'!$AI$7*'Fase 2'!$AQ$11,IF(AE55=6,'Fase 1'!$AI$7*'Fase 2'!$AQ$12,IF(AE55&gt;=7,'Fase 1'!$AI$7*'Fase 1'!$AJ$7,"")))))))</f>
        <v>#VALUE!</v>
      </c>
      <c r="AK55" s="15" t="str">
        <f>IF(AE55=1,'Fase 1'!$AQ$14,IF(AE55=2,'Fase 1'!$AQ$15,IF(AE55=3,'Fase 1'!$AQ$16,IF(AE55=4,'Fase 2'!$AQ$14,IF(AE55=5,'Fase 2'!$AQ$15,IF(AE55=6,'Fase 2'!$AQ$16,IF(AE55=7,'Fase 3'!$AQ$11,IF(AE55=8,'Fase 4'!$AQ$12,IF(AE55=9,'Fase 4'!$AQ$12,IF(AE55=10,'Fase 4'!$AQ$12,""))))))))))</f>
        <v/>
      </c>
      <c r="AL55" s="15" t="str">
        <f t="shared" si="18"/>
        <v/>
      </c>
      <c r="AM55" s="15" t="str">
        <f t="shared" si="19"/>
        <v/>
      </c>
      <c r="AN55" s="15" t="str">
        <f>IF(AE55=0,"",IF(AE55&lt;=3,'Fase 1'!$AM$7*'Fase 1'!$AN$7,IF(AE55=4,'Fase 2'!$AM$7*'Fase 2'!$AN$14,IF(AE55=5,'Fase 2'!$AM$7*'Fase 2'!$AN$15,IF(AE55=6,'Fase 2'!$AM$7*'Fase 2'!$AN$16,IF(AE55=7,'Fase 3'!$AM$7*'Fase 3'!$AN$7,IF(AE55=8,'Fase 4'!$AM$7*'Fase 4'!$AN$14,IF(AE55=8,'Fase 4'!$AM$7*'Fase 4'!$AN$14,IF(AE55=9,'Fase 4'!$AM$7*'Fase 4'!$AN$15,IF(AE55=10,'Fase 4'!$AM$7*'Fase 4'!$AN$16,""))))))))))</f>
        <v/>
      </c>
    </row>
    <row r="56" spans="2:40" x14ac:dyDescent="0.25">
      <c r="B56" s="157" t="str">
        <f>IF(B55="","",IF(B55&lt;'Fase 1'!$B$5,B55+1,""))</f>
        <v/>
      </c>
      <c r="C56" s="158" t="str">
        <f t="shared" si="10"/>
        <v/>
      </c>
      <c r="D56" s="159" t="str">
        <f t="shared" si="11"/>
        <v/>
      </c>
      <c r="E56" s="160" t="str">
        <f t="shared" si="12"/>
        <v/>
      </c>
      <c r="F56" s="165"/>
      <c r="G56" s="162" t="str">
        <f>IF('Fase 1'!$B$5="","",IF($G$5="","",IF(AJ56="","",IF(100-(AK56-AL56)/AJ56*100&lt;10,"&lt; 10",100-(AK56-AL56)/AJ56*100))))</f>
        <v/>
      </c>
      <c r="H56" s="168"/>
      <c r="I56" s="167"/>
      <c r="M56" s="153" t="str">
        <f>IF($AE56=1,IF($B56&lt;=M55,M55,Resumo!$H$9+M55),"")</f>
        <v/>
      </c>
      <c r="N56" s="153" t="str">
        <f>IF($AE56=2,IF($B56&lt;=N55,N55,Resumo!$H$10+N55),IF($AE57-$AE56=0,"",M56))</f>
        <v/>
      </c>
      <c r="O56" s="153" t="str">
        <f>IF($AE56=3,IF($B56&lt;=O55,O55,Resumo!$H$11+O55),IF($AE57-$AE56=0,"",N56))</f>
        <v/>
      </c>
      <c r="P56" s="153" t="str">
        <f>IF($AE56=4,IF($B56&lt;=P55,P55,Resumo!$H$12+P55),IF($AE57-$AE56=0,"",O56))</f>
        <v/>
      </c>
      <c r="Q56" s="153" t="str">
        <f>IF($AE56=5,IF($B56&lt;=Q55,Q55,Resumo!$H$13+Q55),IF($AE57-$AE56=0,"",P56))</f>
        <v/>
      </c>
      <c r="R56" s="153" t="str">
        <f>IF($AE56=6,IF($B56&lt;=R55,R55,Resumo!$H$14+R55),IF($AE57-$AE56=0,"",Q56))</f>
        <v/>
      </c>
      <c r="S56" s="153" t="str">
        <f>IF($AE56=7,IF($B56&lt;=S55,S55,Resumo!$H$15+S55),IF($AE57-$AE56=0,"",R56))</f>
        <v/>
      </c>
      <c r="T56" s="153" t="str">
        <f>IF($AE56=8,IF($B56&lt;=T55,T55,Resumo!$H$16+T55),IF($AE57-$AE56=0,"",S56))</f>
        <v/>
      </c>
      <c r="U56" s="153" t="str">
        <f>IF($AE56=9,IF($B56&lt;=U55,U55,Resumo!$H$17+U55),IF($AE57-$AE56=0,"",T56))</f>
        <v/>
      </c>
      <c r="V56" s="153" t="str">
        <f>IF($AE56=10,IF($B56&lt;=V55,V55,Resumo!$H$18+V55),IF($AE57-$AE56=0,"",U56))</f>
        <v/>
      </c>
      <c r="X56" s="150">
        <f t="shared" si="13"/>
        <v>0</v>
      </c>
      <c r="Y56" s="150">
        <f t="shared" si="14"/>
        <v>0</v>
      </c>
      <c r="Z56" s="150">
        <f>IF(B56&lt;=Resumo!$F$9,1,IF(B56&lt;=Resumo!$F$10,2,""))</f>
        <v>1</v>
      </c>
      <c r="AA56" s="150">
        <f>IF(B56&lt;=Resumo!$F$11,IF(B56&gt;=Resumo!$D$11,3,""),IF(B56&lt;=Resumo!$F$12,IF(B56&gt;=Resumo!$D$12,4,""),""))</f>
        <v>3</v>
      </c>
      <c r="AB56" s="150">
        <f>IF(B56&lt;=Resumo!$F$13,IF(B56&gt;=Resumo!$D$13,5,""),IF(B56&lt;=Resumo!$F$14,IF(B56&gt;=Resumo!$D$14,6,""),""))</f>
        <v>5</v>
      </c>
      <c r="AC56" s="150">
        <f>IF(B56&lt;=Resumo!$F$15,IF(B56&gt;=Resumo!$D$15,7,""),IF(B56&lt;=Resumo!$F$16,IF(B56&gt;=Resumo!$D$16,8,""),""))</f>
        <v>7</v>
      </c>
      <c r="AD56" s="150">
        <f>IF(B56&lt;=Resumo!$F$17,IF(B56&gt;=Resumo!$D$17,9,""),IF(B56&lt;=Resumo!$F$18,IF(B56&gt;=Resumo!$D$18,10,""),""))</f>
        <v>9</v>
      </c>
      <c r="AE56" s="15">
        <f t="shared" si="15"/>
        <v>25</v>
      </c>
      <c r="AF56" s="15" t="str">
        <f>IF(AE56=1,Resumo!$G$9,IF(AE56=2,Resumo!$G$10,IF(AE56=3,Resumo!$G$11,IF(AE56=4,Resumo!$G$12,IF(AE56=5,Resumo!$G$13,IF(AE56=6,Resumo!$G$14,IF(AE56=7,Resumo!$G$15,IF(AE56=8,Resumo!$G$16,IF(AE56=9,Resumo!$G$17,IF(AE56=10,Resumo!$G$18,""))))))))))</f>
        <v/>
      </c>
      <c r="AH56" s="15" t="str">
        <f t="shared" si="16"/>
        <v/>
      </c>
      <c r="AI56" s="15">
        <f t="shared" si="17"/>
        <v>0</v>
      </c>
      <c r="AJ56" s="15" t="e">
        <f>IF(AE56=1,'Fase 1'!$AI$7*'Fase 1'!$AQ$10,IF(AE56=2,'Fase 1'!$AI$7*'Fase 1'!$AQ$11,IF(AE56=3,'Fase 1'!$AI$7*'Fase 1'!$AQ$12,IF(AE56=4,'Fase 1'!$AI$7*'Fase 2'!$AQ$10,IF(AE56=5,'Fase 1'!$AI$7*'Fase 2'!$AQ$11,IF(AE56=6,'Fase 1'!$AI$7*'Fase 2'!$AQ$12,IF(AE56&gt;=7,'Fase 1'!$AI$7*'Fase 1'!$AJ$7,"")))))))</f>
        <v>#VALUE!</v>
      </c>
      <c r="AK56" s="15" t="str">
        <f>IF(AE56=1,'Fase 1'!$AQ$14,IF(AE56=2,'Fase 1'!$AQ$15,IF(AE56=3,'Fase 1'!$AQ$16,IF(AE56=4,'Fase 2'!$AQ$14,IF(AE56=5,'Fase 2'!$AQ$15,IF(AE56=6,'Fase 2'!$AQ$16,IF(AE56=7,'Fase 3'!$AQ$11,IF(AE56=8,'Fase 4'!$AQ$12,IF(AE56=9,'Fase 4'!$AQ$12,IF(AE56=10,'Fase 4'!$AQ$12,""))))))))))</f>
        <v/>
      </c>
      <c r="AL56" s="15" t="str">
        <f t="shared" si="18"/>
        <v/>
      </c>
      <c r="AM56" s="15" t="str">
        <f t="shared" si="19"/>
        <v/>
      </c>
      <c r="AN56" s="15" t="str">
        <f>IF(AE56=0,"",IF(AE56&lt;=3,'Fase 1'!$AM$7*'Fase 1'!$AN$7,IF(AE56=4,'Fase 2'!$AM$7*'Fase 2'!$AN$14,IF(AE56=5,'Fase 2'!$AM$7*'Fase 2'!$AN$15,IF(AE56=6,'Fase 2'!$AM$7*'Fase 2'!$AN$16,IF(AE56=7,'Fase 3'!$AM$7*'Fase 3'!$AN$7,IF(AE56=8,'Fase 4'!$AM$7*'Fase 4'!$AN$14,IF(AE56=8,'Fase 4'!$AM$7*'Fase 4'!$AN$14,IF(AE56=9,'Fase 4'!$AM$7*'Fase 4'!$AN$15,IF(AE56=10,'Fase 4'!$AM$7*'Fase 4'!$AN$16,""))))))))))</f>
        <v/>
      </c>
    </row>
    <row r="57" spans="2:40" x14ac:dyDescent="0.25">
      <c r="B57" s="157" t="str">
        <f>IF(B56="","",IF(B56&lt;'Fase 1'!$B$5,B56+1,""))</f>
        <v/>
      </c>
      <c r="C57" s="158" t="str">
        <f t="shared" si="10"/>
        <v/>
      </c>
      <c r="D57" s="159" t="str">
        <f t="shared" si="11"/>
        <v/>
      </c>
      <c r="E57" s="160" t="str">
        <f t="shared" si="12"/>
        <v/>
      </c>
      <c r="F57" s="165"/>
      <c r="G57" s="162" t="str">
        <f>IF('Fase 1'!$B$5="","",IF($G$5="","",IF(AJ57="","",IF(100-(AK57-AL57)/AJ57*100&lt;10,"&lt; 10",100-(AK57-AL57)/AJ57*100))))</f>
        <v/>
      </c>
      <c r="H57" s="168"/>
      <c r="I57" s="167"/>
      <c r="M57" s="153" t="str">
        <f>IF($AE57=1,IF($B57&lt;=M56,M56,Resumo!$H$9+M56),"")</f>
        <v/>
      </c>
      <c r="N57" s="153" t="str">
        <f>IF($AE57=2,IF($B57&lt;=N56,N56,Resumo!$H$10+N56),IF($AE58-$AE57=0,"",M57))</f>
        <v/>
      </c>
      <c r="O57" s="153" t="str">
        <f>IF($AE57=3,IF($B57&lt;=O56,O56,Resumo!$H$11+O56),IF($AE58-$AE57=0,"",N57))</f>
        <v/>
      </c>
      <c r="P57" s="153" t="str">
        <f>IF($AE57=4,IF($B57&lt;=P56,P56,Resumo!$H$12+P56),IF($AE58-$AE57=0,"",O57))</f>
        <v/>
      </c>
      <c r="Q57" s="153" t="str">
        <f>IF($AE57=5,IF($B57&lt;=Q56,Q56,Resumo!$H$13+Q56),IF($AE58-$AE57=0,"",P57))</f>
        <v/>
      </c>
      <c r="R57" s="153" t="str">
        <f>IF($AE57=6,IF($B57&lt;=R56,R56,Resumo!$H$14+R56),IF($AE58-$AE57=0,"",Q57))</f>
        <v/>
      </c>
      <c r="S57" s="153" t="str">
        <f>IF($AE57=7,IF($B57&lt;=S56,S56,Resumo!$H$15+S56),IF($AE58-$AE57=0,"",R57))</f>
        <v/>
      </c>
      <c r="T57" s="153" t="str">
        <f>IF($AE57=8,IF($B57&lt;=T56,T56,Resumo!$H$16+T56),IF($AE58-$AE57=0,"",S57))</f>
        <v/>
      </c>
      <c r="U57" s="153" t="str">
        <f>IF($AE57=9,IF($B57&lt;=U56,U56,Resumo!$H$17+U56),IF($AE58-$AE57=0,"",T57))</f>
        <v/>
      </c>
      <c r="V57" s="153" t="str">
        <f>IF($AE57=10,IF($B57&lt;=V56,V56,Resumo!$H$18+V56),IF($AE58-$AE57=0,"",U57))</f>
        <v/>
      </c>
      <c r="X57" s="150">
        <f t="shared" si="13"/>
        <v>0</v>
      </c>
      <c r="Y57" s="150">
        <f t="shared" si="14"/>
        <v>0</v>
      </c>
      <c r="Z57" s="150">
        <f>IF(B57&lt;=Resumo!$F$9,1,IF(B57&lt;=Resumo!$F$10,2,""))</f>
        <v>1</v>
      </c>
      <c r="AA57" s="150">
        <f>IF(B57&lt;=Resumo!$F$11,IF(B57&gt;=Resumo!$D$11,3,""),IF(B57&lt;=Resumo!$F$12,IF(B57&gt;=Resumo!$D$12,4,""),""))</f>
        <v>3</v>
      </c>
      <c r="AB57" s="150">
        <f>IF(B57&lt;=Resumo!$F$13,IF(B57&gt;=Resumo!$D$13,5,""),IF(B57&lt;=Resumo!$F$14,IF(B57&gt;=Resumo!$D$14,6,""),""))</f>
        <v>5</v>
      </c>
      <c r="AC57" s="150">
        <f>IF(B57&lt;=Resumo!$F$15,IF(B57&gt;=Resumo!$D$15,7,""),IF(B57&lt;=Resumo!$F$16,IF(B57&gt;=Resumo!$D$16,8,""),""))</f>
        <v>7</v>
      </c>
      <c r="AD57" s="150">
        <f>IF(B57&lt;=Resumo!$F$17,IF(B57&gt;=Resumo!$D$17,9,""),IF(B57&lt;=Resumo!$F$18,IF(B57&gt;=Resumo!$D$18,10,""),""))</f>
        <v>9</v>
      </c>
      <c r="AE57" s="15">
        <f t="shared" si="15"/>
        <v>25</v>
      </c>
      <c r="AF57" s="15" t="str">
        <f>IF(AE57=1,Resumo!$G$9,IF(AE57=2,Resumo!$G$10,IF(AE57=3,Resumo!$G$11,IF(AE57=4,Resumo!$G$12,IF(AE57=5,Resumo!$G$13,IF(AE57=6,Resumo!$G$14,IF(AE57=7,Resumo!$G$15,IF(AE57=8,Resumo!$G$16,IF(AE57=9,Resumo!$G$17,IF(AE57=10,Resumo!$G$18,""))))))))))</f>
        <v/>
      </c>
      <c r="AH57" s="15" t="str">
        <f t="shared" si="16"/>
        <v/>
      </c>
      <c r="AI57" s="15">
        <f t="shared" si="17"/>
        <v>0</v>
      </c>
      <c r="AJ57" s="15" t="e">
        <f>IF(AE57=1,'Fase 1'!$AI$7*'Fase 1'!$AQ$10,IF(AE57=2,'Fase 1'!$AI$7*'Fase 1'!$AQ$11,IF(AE57=3,'Fase 1'!$AI$7*'Fase 1'!$AQ$12,IF(AE57=4,'Fase 1'!$AI$7*'Fase 2'!$AQ$10,IF(AE57=5,'Fase 1'!$AI$7*'Fase 2'!$AQ$11,IF(AE57=6,'Fase 1'!$AI$7*'Fase 2'!$AQ$12,IF(AE57&gt;=7,'Fase 1'!$AI$7*'Fase 1'!$AJ$7,"")))))))</f>
        <v>#VALUE!</v>
      </c>
      <c r="AK57" s="15" t="str">
        <f>IF(AE57=1,'Fase 1'!$AQ$14,IF(AE57=2,'Fase 1'!$AQ$15,IF(AE57=3,'Fase 1'!$AQ$16,IF(AE57=4,'Fase 2'!$AQ$14,IF(AE57=5,'Fase 2'!$AQ$15,IF(AE57=6,'Fase 2'!$AQ$16,IF(AE57=7,'Fase 3'!$AQ$11,IF(AE57=8,'Fase 4'!$AQ$12,IF(AE57=9,'Fase 4'!$AQ$12,IF(AE57=10,'Fase 4'!$AQ$12,""))))))))))</f>
        <v/>
      </c>
      <c r="AL57" s="15" t="str">
        <f t="shared" si="18"/>
        <v/>
      </c>
      <c r="AM57" s="15" t="str">
        <f t="shared" si="19"/>
        <v/>
      </c>
      <c r="AN57" s="15" t="str">
        <f>IF(AE57=0,"",IF(AE57&lt;=3,'Fase 1'!$AM$7*'Fase 1'!$AN$7,IF(AE57=4,'Fase 2'!$AM$7*'Fase 2'!$AN$14,IF(AE57=5,'Fase 2'!$AM$7*'Fase 2'!$AN$15,IF(AE57=6,'Fase 2'!$AM$7*'Fase 2'!$AN$16,IF(AE57=7,'Fase 3'!$AM$7*'Fase 3'!$AN$7,IF(AE57=8,'Fase 4'!$AM$7*'Fase 4'!$AN$14,IF(AE57=8,'Fase 4'!$AM$7*'Fase 4'!$AN$14,IF(AE57=9,'Fase 4'!$AM$7*'Fase 4'!$AN$15,IF(AE57=10,'Fase 4'!$AM$7*'Fase 4'!$AN$16,""))))))))))</f>
        <v/>
      </c>
    </row>
    <row r="58" spans="2:40" x14ac:dyDescent="0.25">
      <c r="B58" s="157" t="str">
        <f>IF(B57="","",IF(B57&lt;'Fase 1'!$B$5,B57+1,""))</f>
        <v/>
      </c>
      <c r="C58" s="158" t="str">
        <f t="shared" si="10"/>
        <v/>
      </c>
      <c r="D58" s="159" t="str">
        <f t="shared" si="11"/>
        <v/>
      </c>
      <c r="E58" s="160" t="str">
        <f t="shared" si="12"/>
        <v/>
      </c>
      <c r="F58" s="165"/>
      <c r="G58" s="162" t="str">
        <f>IF('Fase 1'!$B$5="","",IF($G$5="","",IF(AJ58="","",IF(100-(AK58-AL58)/AJ58*100&lt;10,"&lt; 10",100-(AK58-AL58)/AJ58*100))))</f>
        <v/>
      </c>
      <c r="H58" s="168"/>
      <c r="I58" s="167"/>
      <c r="M58" s="153" t="str">
        <f>IF($AE58=1,IF($B58&lt;=M57,M57,Resumo!$H$9+M57),"")</f>
        <v/>
      </c>
      <c r="N58" s="153" t="str">
        <f>IF($AE58=2,IF($B58&lt;=N57,N57,Resumo!$H$10+N57),IF($AE59-$AE58=0,"",M58))</f>
        <v/>
      </c>
      <c r="O58" s="153" t="str">
        <f>IF($AE58=3,IF($B58&lt;=O57,O57,Resumo!$H$11+O57),IF($AE59-$AE58=0,"",N58))</f>
        <v/>
      </c>
      <c r="P58" s="153" t="str">
        <f>IF($AE58=4,IF($B58&lt;=P57,P57,Resumo!$H$12+P57),IF($AE59-$AE58=0,"",O58))</f>
        <v/>
      </c>
      <c r="Q58" s="153" t="str">
        <f>IF($AE58=5,IF($B58&lt;=Q57,Q57,Resumo!$H$13+Q57),IF($AE59-$AE58=0,"",P58))</f>
        <v/>
      </c>
      <c r="R58" s="153" t="str">
        <f>IF($AE58=6,IF($B58&lt;=R57,R57,Resumo!$H$14+R57),IF($AE59-$AE58=0,"",Q58))</f>
        <v/>
      </c>
      <c r="S58" s="153" t="str">
        <f>IF($AE58=7,IF($B58&lt;=S57,S57,Resumo!$H$15+S57),IF($AE59-$AE58=0,"",R58))</f>
        <v/>
      </c>
      <c r="T58" s="153" t="str">
        <f>IF($AE58=8,IF($B58&lt;=T57,T57,Resumo!$H$16+T57),IF($AE59-$AE58=0,"",S58))</f>
        <v/>
      </c>
      <c r="U58" s="153" t="str">
        <f>IF($AE58=9,IF($B58&lt;=U57,U57,Resumo!$H$17+U57),IF($AE59-$AE58=0,"",T58))</f>
        <v/>
      </c>
      <c r="V58" s="153" t="str">
        <f>IF($AE58=10,IF($B58&lt;=V57,V57,Resumo!$H$18+V57),IF($AE59-$AE58=0,"",U58))</f>
        <v/>
      </c>
      <c r="X58" s="150">
        <f t="shared" si="13"/>
        <v>0</v>
      </c>
      <c r="Y58" s="150">
        <f t="shared" si="14"/>
        <v>0</v>
      </c>
      <c r="Z58" s="150">
        <f>IF(B58&lt;=Resumo!$F$9,1,IF(B58&lt;=Resumo!$F$10,2,""))</f>
        <v>1</v>
      </c>
      <c r="AA58" s="150">
        <f>IF(B58&lt;=Resumo!$F$11,IF(B58&gt;=Resumo!$D$11,3,""),IF(B58&lt;=Resumo!$F$12,IF(B58&gt;=Resumo!$D$12,4,""),""))</f>
        <v>3</v>
      </c>
      <c r="AB58" s="150">
        <f>IF(B58&lt;=Resumo!$F$13,IF(B58&gt;=Resumo!$D$13,5,""),IF(B58&lt;=Resumo!$F$14,IF(B58&gt;=Resumo!$D$14,6,""),""))</f>
        <v>5</v>
      </c>
      <c r="AC58" s="150">
        <f>IF(B58&lt;=Resumo!$F$15,IF(B58&gt;=Resumo!$D$15,7,""),IF(B58&lt;=Resumo!$F$16,IF(B58&gt;=Resumo!$D$16,8,""),""))</f>
        <v>7</v>
      </c>
      <c r="AD58" s="150">
        <f>IF(B58&lt;=Resumo!$F$17,IF(B58&gt;=Resumo!$D$17,9,""),IF(B58&lt;=Resumo!$F$18,IF(B58&gt;=Resumo!$D$18,10,""),""))</f>
        <v>9</v>
      </c>
      <c r="AE58" s="15">
        <f t="shared" si="15"/>
        <v>25</v>
      </c>
      <c r="AF58" s="15" t="str">
        <f>IF(AE58=1,Resumo!$G$9,IF(AE58=2,Resumo!$G$10,IF(AE58=3,Resumo!$G$11,IF(AE58=4,Resumo!$G$12,IF(AE58=5,Resumo!$G$13,IF(AE58=6,Resumo!$G$14,IF(AE58=7,Resumo!$G$15,IF(AE58=8,Resumo!$G$16,IF(AE58=9,Resumo!$G$17,IF(AE58=10,Resumo!$G$18,""))))))))))</f>
        <v/>
      </c>
      <c r="AH58" s="15" t="str">
        <f t="shared" si="16"/>
        <v/>
      </c>
      <c r="AI58" s="15">
        <f t="shared" si="17"/>
        <v>0</v>
      </c>
      <c r="AJ58" s="15" t="e">
        <f>IF(AE58=1,'Fase 1'!$AI$7*'Fase 1'!$AQ$10,IF(AE58=2,'Fase 1'!$AI$7*'Fase 1'!$AQ$11,IF(AE58=3,'Fase 1'!$AI$7*'Fase 1'!$AQ$12,IF(AE58=4,'Fase 1'!$AI$7*'Fase 2'!$AQ$10,IF(AE58=5,'Fase 1'!$AI$7*'Fase 2'!$AQ$11,IF(AE58=6,'Fase 1'!$AI$7*'Fase 2'!$AQ$12,IF(AE58&gt;=7,'Fase 1'!$AI$7*'Fase 1'!$AJ$7,"")))))))</f>
        <v>#VALUE!</v>
      </c>
      <c r="AK58" s="15" t="str">
        <f>IF(AE58=1,'Fase 1'!$AQ$14,IF(AE58=2,'Fase 1'!$AQ$15,IF(AE58=3,'Fase 1'!$AQ$16,IF(AE58=4,'Fase 2'!$AQ$14,IF(AE58=5,'Fase 2'!$AQ$15,IF(AE58=6,'Fase 2'!$AQ$16,IF(AE58=7,'Fase 3'!$AQ$11,IF(AE58=8,'Fase 4'!$AQ$12,IF(AE58=9,'Fase 4'!$AQ$12,IF(AE58=10,'Fase 4'!$AQ$12,""))))))))))</f>
        <v/>
      </c>
      <c r="AL58" s="15" t="str">
        <f t="shared" si="18"/>
        <v/>
      </c>
      <c r="AM58" s="15" t="str">
        <f t="shared" si="19"/>
        <v/>
      </c>
      <c r="AN58" s="15" t="str">
        <f>IF(AE58=0,"",IF(AE58&lt;=3,'Fase 1'!$AM$7*'Fase 1'!$AN$7,IF(AE58=4,'Fase 2'!$AM$7*'Fase 2'!$AN$14,IF(AE58=5,'Fase 2'!$AM$7*'Fase 2'!$AN$15,IF(AE58=6,'Fase 2'!$AM$7*'Fase 2'!$AN$16,IF(AE58=7,'Fase 3'!$AM$7*'Fase 3'!$AN$7,IF(AE58=8,'Fase 4'!$AM$7*'Fase 4'!$AN$14,IF(AE58=8,'Fase 4'!$AM$7*'Fase 4'!$AN$14,IF(AE58=9,'Fase 4'!$AM$7*'Fase 4'!$AN$15,IF(AE58=10,'Fase 4'!$AM$7*'Fase 4'!$AN$16,""))))))))))</f>
        <v/>
      </c>
    </row>
    <row r="59" spans="2:40" x14ac:dyDescent="0.25">
      <c r="B59" s="157" t="str">
        <f>IF(B58="","",IF(B58&lt;'Fase 1'!$B$5,B58+1,""))</f>
        <v/>
      </c>
      <c r="C59" s="158" t="str">
        <f t="shared" si="10"/>
        <v/>
      </c>
      <c r="D59" s="159" t="str">
        <f t="shared" si="11"/>
        <v/>
      </c>
      <c r="E59" s="160" t="str">
        <f t="shared" si="12"/>
        <v/>
      </c>
      <c r="F59" s="165"/>
      <c r="G59" s="162" t="str">
        <f>IF('Fase 1'!$B$5="","",IF($G$5="","",IF(AJ59="","",IF(100-(AK59-AL59)/AJ59*100&lt;10,"&lt; 10",100-(AK59-AL59)/AJ59*100))))</f>
        <v/>
      </c>
      <c r="H59" s="168"/>
      <c r="I59" s="167"/>
      <c r="M59" s="153" t="str">
        <f>IF($AE59=1,IF($B59&lt;=M58,M58,Resumo!$H$9+M58),"")</f>
        <v/>
      </c>
      <c r="N59" s="153" t="str">
        <f>IF($AE59=2,IF($B59&lt;=N58,N58,Resumo!$H$10+N58),IF($AE60-$AE59=0,"",M59))</f>
        <v/>
      </c>
      <c r="O59" s="153" t="str">
        <f>IF($AE59=3,IF($B59&lt;=O58,O58,Resumo!$H$11+O58),IF($AE60-$AE59=0,"",N59))</f>
        <v/>
      </c>
      <c r="P59" s="153" t="str">
        <f>IF($AE59=4,IF($B59&lt;=P58,P58,Resumo!$H$12+P58),IF($AE60-$AE59=0,"",O59))</f>
        <v/>
      </c>
      <c r="Q59" s="153" t="str">
        <f>IF($AE59=5,IF($B59&lt;=Q58,Q58,Resumo!$H$13+Q58),IF($AE60-$AE59=0,"",P59))</f>
        <v/>
      </c>
      <c r="R59" s="153" t="str">
        <f>IF($AE59=6,IF($B59&lt;=R58,R58,Resumo!$H$14+R58),IF($AE60-$AE59=0,"",Q59))</f>
        <v/>
      </c>
      <c r="S59" s="153" t="str">
        <f>IF($AE59=7,IF($B59&lt;=S58,S58,Resumo!$H$15+S58),IF($AE60-$AE59=0,"",R59))</f>
        <v/>
      </c>
      <c r="T59" s="153" t="str">
        <f>IF($AE59=8,IF($B59&lt;=T58,T58,Resumo!$H$16+T58),IF($AE60-$AE59=0,"",S59))</f>
        <v/>
      </c>
      <c r="U59" s="153" t="str">
        <f>IF($AE59=9,IF($B59&lt;=U58,U58,Resumo!$H$17+U58),IF($AE60-$AE59=0,"",T59))</f>
        <v/>
      </c>
      <c r="V59" s="153" t="str">
        <f>IF($AE59=10,IF($B59&lt;=V58,V58,Resumo!$H$18+V58),IF($AE60-$AE59=0,"",U59))</f>
        <v/>
      </c>
      <c r="X59" s="150">
        <f t="shared" si="13"/>
        <v>0</v>
      </c>
      <c r="Y59" s="150">
        <f t="shared" si="14"/>
        <v>0</v>
      </c>
      <c r="Z59" s="150">
        <f>IF(B59&lt;=Resumo!$F$9,1,IF(B59&lt;=Resumo!$F$10,2,""))</f>
        <v>1</v>
      </c>
      <c r="AA59" s="150">
        <f>IF(B59&lt;=Resumo!$F$11,IF(B59&gt;=Resumo!$D$11,3,""),IF(B59&lt;=Resumo!$F$12,IF(B59&gt;=Resumo!$D$12,4,""),""))</f>
        <v>3</v>
      </c>
      <c r="AB59" s="150">
        <f>IF(B59&lt;=Resumo!$F$13,IF(B59&gt;=Resumo!$D$13,5,""),IF(B59&lt;=Resumo!$F$14,IF(B59&gt;=Resumo!$D$14,6,""),""))</f>
        <v>5</v>
      </c>
      <c r="AC59" s="150">
        <f>IF(B59&lt;=Resumo!$F$15,IF(B59&gt;=Resumo!$D$15,7,""),IF(B59&lt;=Resumo!$F$16,IF(B59&gt;=Resumo!$D$16,8,""),""))</f>
        <v>7</v>
      </c>
      <c r="AD59" s="150">
        <f>IF(B59&lt;=Resumo!$F$17,IF(B59&gt;=Resumo!$D$17,9,""),IF(B59&lt;=Resumo!$F$18,IF(B59&gt;=Resumo!$D$18,10,""),""))</f>
        <v>9</v>
      </c>
      <c r="AE59" s="15">
        <f t="shared" si="15"/>
        <v>25</v>
      </c>
      <c r="AF59" s="15" t="str">
        <f>IF(AE59=1,Resumo!$G$9,IF(AE59=2,Resumo!$G$10,IF(AE59=3,Resumo!$G$11,IF(AE59=4,Resumo!$G$12,IF(AE59=5,Resumo!$G$13,IF(AE59=6,Resumo!$G$14,IF(AE59=7,Resumo!$G$15,IF(AE59=8,Resumo!$G$16,IF(AE59=9,Resumo!$G$17,IF(AE59=10,Resumo!$G$18,""))))))))))</f>
        <v/>
      </c>
      <c r="AH59" s="15" t="str">
        <f t="shared" si="16"/>
        <v/>
      </c>
      <c r="AI59" s="15">
        <f t="shared" si="17"/>
        <v>0</v>
      </c>
      <c r="AJ59" s="15" t="e">
        <f>IF(AE59=1,'Fase 1'!$AI$7*'Fase 1'!$AQ$10,IF(AE59=2,'Fase 1'!$AI$7*'Fase 1'!$AQ$11,IF(AE59=3,'Fase 1'!$AI$7*'Fase 1'!$AQ$12,IF(AE59=4,'Fase 1'!$AI$7*'Fase 2'!$AQ$10,IF(AE59=5,'Fase 1'!$AI$7*'Fase 2'!$AQ$11,IF(AE59=6,'Fase 1'!$AI$7*'Fase 2'!$AQ$12,IF(AE59&gt;=7,'Fase 1'!$AI$7*'Fase 1'!$AJ$7,"")))))))</f>
        <v>#VALUE!</v>
      </c>
      <c r="AK59" s="15" t="str">
        <f>IF(AE59=1,'Fase 1'!$AQ$14,IF(AE59=2,'Fase 1'!$AQ$15,IF(AE59=3,'Fase 1'!$AQ$16,IF(AE59=4,'Fase 2'!$AQ$14,IF(AE59=5,'Fase 2'!$AQ$15,IF(AE59=6,'Fase 2'!$AQ$16,IF(AE59=7,'Fase 3'!$AQ$11,IF(AE59=8,'Fase 4'!$AQ$12,IF(AE59=9,'Fase 4'!$AQ$12,IF(AE59=10,'Fase 4'!$AQ$12,""))))))))))</f>
        <v/>
      </c>
      <c r="AL59" s="15" t="str">
        <f t="shared" si="18"/>
        <v/>
      </c>
      <c r="AM59" s="15" t="str">
        <f t="shared" si="19"/>
        <v/>
      </c>
      <c r="AN59" s="15" t="str">
        <f>IF(AE59=0,"",IF(AE59&lt;=3,'Fase 1'!$AM$7*'Fase 1'!$AN$7,IF(AE59=4,'Fase 2'!$AM$7*'Fase 2'!$AN$14,IF(AE59=5,'Fase 2'!$AM$7*'Fase 2'!$AN$15,IF(AE59=6,'Fase 2'!$AM$7*'Fase 2'!$AN$16,IF(AE59=7,'Fase 3'!$AM$7*'Fase 3'!$AN$7,IF(AE59=8,'Fase 4'!$AM$7*'Fase 4'!$AN$14,IF(AE59=8,'Fase 4'!$AM$7*'Fase 4'!$AN$14,IF(AE59=9,'Fase 4'!$AM$7*'Fase 4'!$AN$15,IF(AE59=10,'Fase 4'!$AM$7*'Fase 4'!$AN$16,""))))))))))</f>
        <v/>
      </c>
    </row>
    <row r="60" spans="2:40" x14ac:dyDescent="0.25">
      <c r="B60" s="157" t="str">
        <f>IF(B59="","",IF(B59&lt;'Fase 1'!$B$5,B59+1,""))</f>
        <v/>
      </c>
      <c r="C60" s="158" t="str">
        <f t="shared" si="10"/>
        <v/>
      </c>
      <c r="D60" s="159" t="str">
        <f t="shared" si="11"/>
        <v/>
      </c>
      <c r="E60" s="160" t="str">
        <f t="shared" si="12"/>
        <v/>
      </c>
      <c r="F60" s="165"/>
      <c r="G60" s="162" t="str">
        <f>IF('Fase 1'!$B$5="","",IF($G$5="","",IF(AJ60="","",IF(100-(AK60-AL60)/AJ60*100&lt;10,"&lt; 10",100-(AK60-AL60)/AJ60*100))))</f>
        <v/>
      </c>
      <c r="H60" s="168"/>
      <c r="I60" s="167"/>
      <c r="M60" s="153" t="str">
        <f>IF($AE60=1,IF($B60&lt;=M59,M59,Resumo!$H$9+M59),"")</f>
        <v/>
      </c>
      <c r="N60" s="153" t="str">
        <f>IF($AE60=2,IF($B60&lt;=N59,N59,Resumo!$H$10+N59),IF($AE61-$AE60=0,"",M60))</f>
        <v/>
      </c>
      <c r="O60" s="153" t="str">
        <f>IF($AE60=3,IF($B60&lt;=O59,O59,Resumo!$H$11+O59),IF($AE61-$AE60=0,"",N60))</f>
        <v/>
      </c>
      <c r="P60" s="153" t="str">
        <f>IF($AE60=4,IF($B60&lt;=P59,P59,Resumo!$H$12+P59),IF($AE61-$AE60=0,"",O60))</f>
        <v/>
      </c>
      <c r="Q60" s="153" t="str">
        <f>IF($AE60=5,IF($B60&lt;=Q59,Q59,Resumo!$H$13+Q59),IF($AE61-$AE60=0,"",P60))</f>
        <v/>
      </c>
      <c r="R60" s="153" t="str">
        <f>IF($AE60=6,IF($B60&lt;=R59,R59,Resumo!$H$14+R59),IF($AE61-$AE60=0,"",Q60))</f>
        <v/>
      </c>
      <c r="S60" s="153" t="str">
        <f>IF($AE60=7,IF($B60&lt;=S59,S59,Resumo!$H$15+S59),IF($AE61-$AE60=0,"",R60))</f>
        <v/>
      </c>
      <c r="T60" s="153" t="str">
        <f>IF($AE60=8,IF($B60&lt;=T59,T59,Resumo!$H$16+T59),IF($AE61-$AE60=0,"",S60))</f>
        <v/>
      </c>
      <c r="U60" s="153" t="str">
        <f>IF($AE60=9,IF($B60&lt;=U59,U59,Resumo!$H$17+U59),IF($AE61-$AE60=0,"",T60))</f>
        <v/>
      </c>
      <c r="V60" s="153" t="str">
        <f>IF($AE60=10,IF($B60&lt;=V59,V59,Resumo!$H$18+V59),IF($AE61-$AE60=0,"",U60))</f>
        <v/>
      </c>
      <c r="X60" s="150">
        <f t="shared" si="13"/>
        <v>0</v>
      </c>
      <c r="Y60" s="150">
        <f t="shared" si="14"/>
        <v>0</v>
      </c>
      <c r="Z60" s="150">
        <f>IF(B60&lt;=Resumo!$F$9,1,IF(B60&lt;=Resumo!$F$10,2,""))</f>
        <v>1</v>
      </c>
      <c r="AA60" s="150">
        <f>IF(B60&lt;=Resumo!$F$11,IF(B60&gt;=Resumo!$D$11,3,""),IF(B60&lt;=Resumo!$F$12,IF(B60&gt;=Resumo!$D$12,4,""),""))</f>
        <v>3</v>
      </c>
      <c r="AB60" s="150">
        <f>IF(B60&lt;=Resumo!$F$13,IF(B60&gt;=Resumo!$D$13,5,""),IF(B60&lt;=Resumo!$F$14,IF(B60&gt;=Resumo!$D$14,6,""),""))</f>
        <v>5</v>
      </c>
      <c r="AC60" s="150">
        <f>IF(B60&lt;=Resumo!$F$15,IF(B60&gt;=Resumo!$D$15,7,""),IF(B60&lt;=Resumo!$F$16,IF(B60&gt;=Resumo!$D$16,8,""),""))</f>
        <v>7</v>
      </c>
      <c r="AD60" s="150">
        <f>IF(B60&lt;=Resumo!$F$17,IF(B60&gt;=Resumo!$D$17,9,""),IF(B60&lt;=Resumo!$F$18,IF(B60&gt;=Resumo!$D$18,10,""),""))</f>
        <v>9</v>
      </c>
      <c r="AE60" s="15">
        <f t="shared" si="15"/>
        <v>25</v>
      </c>
      <c r="AF60" s="15" t="str">
        <f>IF(AE60=1,Resumo!$G$9,IF(AE60=2,Resumo!$G$10,IF(AE60=3,Resumo!$G$11,IF(AE60=4,Resumo!$G$12,IF(AE60=5,Resumo!$G$13,IF(AE60=6,Resumo!$G$14,IF(AE60=7,Resumo!$G$15,IF(AE60=8,Resumo!$G$16,IF(AE60=9,Resumo!$G$17,IF(AE60=10,Resumo!$G$18,""))))))))))</f>
        <v/>
      </c>
      <c r="AH60" s="15" t="str">
        <f t="shared" si="16"/>
        <v/>
      </c>
      <c r="AI60" s="15">
        <f t="shared" si="17"/>
        <v>0</v>
      </c>
      <c r="AJ60" s="15" t="e">
        <f>IF(AE60=1,'Fase 1'!$AI$7*'Fase 1'!$AQ$10,IF(AE60=2,'Fase 1'!$AI$7*'Fase 1'!$AQ$11,IF(AE60=3,'Fase 1'!$AI$7*'Fase 1'!$AQ$12,IF(AE60=4,'Fase 1'!$AI$7*'Fase 2'!$AQ$10,IF(AE60=5,'Fase 1'!$AI$7*'Fase 2'!$AQ$11,IF(AE60=6,'Fase 1'!$AI$7*'Fase 2'!$AQ$12,IF(AE60&gt;=7,'Fase 1'!$AI$7*'Fase 1'!$AJ$7,"")))))))</f>
        <v>#VALUE!</v>
      </c>
      <c r="AK60" s="15" t="str">
        <f>IF(AE60=1,'Fase 1'!$AQ$14,IF(AE60=2,'Fase 1'!$AQ$15,IF(AE60=3,'Fase 1'!$AQ$16,IF(AE60=4,'Fase 2'!$AQ$14,IF(AE60=5,'Fase 2'!$AQ$15,IF(AE60=6,'Fase 2'!$AQ$16,IF(AE60=7,'Fase 3'!$AQ$11,IF(AE60=8,'Fase 4'!$AQ$12,IF(AE60=9,'Fase 4'!$AQ$12,IF(AE60=10,'Fase 4'!$AQ$12,""))))))))))</f>
        <v/>
      </c>
      <c r="AL60" s="15" t="str">
        <f t="shared" si="18"/>
        <v/>
      </c>
      <c r="AM60" s="15" t="str">
        <f t="shared" si="19"/>
        <v/>
      </c>
      <c r="AN60" s="15" t="str">
        <f>IF(AE60=0,"",IF(AE60&lt;=3,'Fase 1'!$AM$7*'Fase 1'!$AN$7,IF(AE60=4,'Fase 2'!$AM$7*'Fase 2'!$AN$14,IF(AE60=5,'Fase 2'!$AM$7*'Fase 2'!$AN$15,IF(AE60=6,'Fase 2'!$AM$7*'Fase 2'!$AN$16,IF(AE60=7,'Fase 3'!$AM$7*'Fase 3'!$AN$7,IF(AE60=8,'Fase 4'!$AM$7*'Fase 4'!$AN$14,IF(AE60=8,'Fase 4'!$AM$7*'Fase 4'!$AN$14,IF(AE60=9,'Fase 4'!$AM$7*'Fase 4'!$AN$15,IF(AE60=10,'Fase 4'!$AM$7*'Fase 4'!$AN$16,""))))))))))</f>
        <v/>
      </c>
    </row>
    <row r="61" spans="2:40" x14ac:dyDescent="0.25">
      <c r="B61" s="157" t="str">
        <f>IF(B60="","",IF(B60&lt;'Fase 1'!$B$5,B60+1,""))</f>
        <v/>
      </c>
      <c r="C61" s="158" t="str">
        <f t="shared" si="10"/>
        <v/>
      </c>
      <c r="D61" s="159" t="str">
        <f t="shared" si="11"/>
        <v/>
      </c>
      <c r="E61" s="160" t="str">
        <f t="shared" si="12"/>
        <v/>
      </c>
      <c r="F61" s="165"/>
      <c r="G61" s="162" t="str">
        <f>IF('Fase 1'!$B$5="","",IF($G$5="","",IF(AJ61="","",IF(100-(AK61-AL61)/AJ61*100&lt;10,"&lt; 10",100-(AK61-AL61)/AJ61*100))))</f>
        <v/>
      </c>
      <c r="H61" s="168"/>
      <c r="I61" s="167"/>
      <c r="M61" s="153" t="str">
        <f>IF($AE61=1,IF($B61&lt;=M60,M60,Resumo!$H$9+M60),"")</f>
        <v/>
      </c>
      <c r="N61" s="153" t="str">
        <f>IF($AE61=2,IF($B61&lt;=N60,N60,Resumo!$H$10+N60),IF($AE62-$AE61=0,"",M61))</f>
        <v/>
      </c>
      <c r="O61" s="153" t="str">
        <f>IF($AE61=3,IF($B61&lt;=O60,O60,Resumo!$H$11+O60),IF($AE62-$AE61=0,"",N61))</f>
        <v/>
      </c>
      <c r="P61" s="153" t="str">
        <f>IF($AE61=4,IF($B61&lt;=P60,P60,Resumo!$H$12+P60),IF($AE62-$AE61=0,"",O61))</f>
        <v/>
      </c>
      <c r="Q61" s="153" t="str">
        <f>IF($AE61=5,IF($B61&lt;=Q60,Q60,Resumo!$H$13+Q60),IF($AE62-$AE61=0,"",P61))</f>
        <v/>
      </c>
      <c r="R61" s="153" t="str">
        <f>IF($AE61=6,IF($B61&lt;=R60,R60,Resumo!$H$14+R60),IF($AE62-$AE61=0,"",Q61))</f>
        <v/>
      </c>
      <c r="S61" s="153" t="str">
        <f>IF($AE61=7,IF($B61&lt;=S60,S60,Resumo!$H$15+S60),IF($AE62-$AE61=0,"",R61))</f>
        <v/>
      </c>
      <c r="T61" s="153" t="str">
        <f>IF($AE61=8,IF($B61&lt;=T60,T60,Resumo!$H$16+T60),IF($AE62-$AE61=0,"",S61))</f>
        <v/>
      </c>
      <c r="U61" s="153" t="str">
        <f>IF($AE61=9,IF($B61&lt;=U60,U60,Resumo!$H$17+U60),IF($AE62-$AE61=0,"",T61))</f>
        <v/>
      </c>
      <c r="V61" s="153" t="str">
        <f>IF($AE61=10,IF($B61&lt;=V60,V60,Resumo!$H$18+V60),IF($AE62-$AE61=0,"",U61))</f>
        <v/>
      </c>
      <c r="X61" s="150">
        <f t="shared" si="13"/>
        <v>0</v>
      </c>
      <c r="Y61" s="150">
        <f t="shared" si="14"/>
        <v>0</v>
      </c>
      <c r="Z61" s="150">
        <f>IF(B61&lt;=Resumo!$F$9,1,IF(B61&lt;=Resumo!$F$10,2,""))</f>
        <v>1</v>
      </c>
      <c r="AA61" s="150">
        <f>IF(B61&lt;=Resumo!$F$11,IF(B61&gt;=Resumo!$D$11,3,""),IF(B61&lt;=Resumo!$F$12,IF(B61&gt;=Resumo!$D$12,4,""),""))</f>
        <v>3</v>
      </c>
      <c r="AB61" s="150">
        <f>IF(B61&lt;=Resumo!$F$13,IF(B61&gt;=Resumo!$D$13,5,""),IF(B61&lt;=Resumo!$F$14,IF(B61&gt;=Resumo!$D$14,6,""),""))</f>
        <v>5</v>
      </c>
      <c r="AC61" s="150">
        <f>IF(B61&lt;=Resumo!$F$15,IF(B61&gt;=Resumo!$D$15,7,""),IF(B61&lt;=Resumo!$F$16,IF(B61&gt;=Resumo!$D$16,8,""),""))</f>
        <v>7</v>
      </c>
      <c r="AD61" s="150">
        <f>IF(B61&lt;=Resumo!$F$17,IF(B61&gt;=Resumo!$D$17,9,""),IF(B61&lt;=Resumo!$F$18,IF(B61&gt;=Resumo!$D$18,10,""),""))</f>
        <v>9</v>
      </c>
      <c r="AE61" s="15">
        <f t="shared" si="15"/>
        <v>25</v>
      </c>
      <c r="AF61" s="15" t="str">
        <f>IF(AE61=1,Resumo!$G$9,IF(AE61=2,Resumo!$G$10,IF(AE61=3,Resumo!$G$11,IF(AE61=4,Resumo!$G$12,IF(AE61=5,Resumo!$G$13,IF(AE61=6,Resumo!$G$14,IF(AE61=7,Resumo!$G$15,IF(AE61=8,Resumo!$G$16,IF(AE61=9,Resumo!$G$17,IF(AE61=10,Resumo!$G$18,""))))))))))</f>
        <v/>
      </c>
      <c r="AH61" s="15" t="str">
        <f t="shared" si="16"/>
        <v/>
      </c>
      <c r="AI61" s="15">
        <f t="shared" si="17"/>
        <v>0</v>
      </c>
      <c r="AJ61" s="15" t="e">
        <f>IF(AE61=1,'Fase 1'!$AI$7*'Fase 1'!$AQ$10,IF(AE61=2,'Fase 1'!$AI$7*'Fase 1'!$AQ$11,IF(AE61=3,'Fase 1'!$AI$7*'Fase 1'!$AQ$12,IF(AE61=4,'Fase 1'!$AI$7*'Fase 2'!$AQ$10,IF(AE61=5,'Fase 1'!$AI$7*'Fase 2'!$AQ$11,IF(AE61=6,'Fase 1'!$AI$7*'Fase 2'!$AQ$12,IF(AE61&gt;=7,'Fase 1'!$AI$7*'Fase 1'!$AJ$7,"")))))))</f>
        <v>#VALUE!</v>
      </c>
      <c r="AK61" s="15" t="str">
        <f>IF(AE61=1,'Fase 1'!$AQ$14,IF(AE61=2,'Fase 1'!$AQ$15,IF(AE61=3,'Fase 1'!$AQ$16,IF(AE61=4,'Fase 2'!$AQ$14,IF(AE61=5,'Fase 2'!$AQ$15,IF(AE61=6,'Fase 2'!$AQ$16,IF(AE61=7,'Fase 3'!$AQ$11,IF(AE61=8,'Fase 4'!$AQ$12,IF(AE61=9,'Fase 4'!$AQ$12,IF(AE61=10,'Fase 4'!$AQ$12,""))))))))))</f>
        <v/>
      </c>
      <c r="AL61" s="15" t="str">
        <f t="shared" si="18"/>
        <v/>
      </c>
      <c r="AM61" s="15" t="str">
        <f t="shared" si="19"/>
        <v/>
      </c>
      <c r="AN61" s="15" t="str">
        <f>IF(AE61=0,"",IF(AE61&lt;=3,'Fase 1'!$AM$7*'Fase 1'!$AN$7,IF(AE61=4,'Fase 2'!$AM$7*'Fase 2'!$AN$14,IF(AE61=5,'Fase 2'!$AM$7*'Fase 2'!$AN$15,IF(AE61=6,'Fase 2'!$AM$7*'Fase 2'!$AN$16,IF(AE61=7,'Fase 3'!$AM$7*'Fase 3'!$AN$7,IF(AE61=8,'Fase 4'!$AM$7*'Fase 4'!$AN$14,IF(AE61=8,'Fase 4'!$AM$7*'Fase 4'!$AN$14,IF(AE61=9,'Fase 4'!$AM$7*'Fase 4'!$AN$15,IF(AE61=10,'Fase 4'!$AM$7*'Fase 4'!$AN$16,""))))))))))</f>
        <v/>
      </c>
    </row>
    <row r="62" spans="2:40" x14ac:dyDescent="0.25">
      <c r="B62" s="157" t="str">
        <f>IF(B61="","",IF(B61&lt;'Fase 1'!$B$5,B61+1,""))</f>
        <v/>
      </c>
      <c r="C62" s="158" t="str">
        <f t="shared" si="10"/>
        <v/>
      </c>
      <c r="D62" s="159" t="str">
        <f t="shared" si="11"/>
        <v/>
      </c>
      <c r="E62" s="160" t="str">
        <f t="shared" si="12"/>
        <v/>
      </c>
      <c r="F62" s="165"/>
      <c r="G62" s="162" t="str">
        <f>IF('Fase 1'!$B$5="","",IF($G$5="","",IF(AJ62="","",IF(100-(AK62-AL62)/AJ62*100&lt;10,"&lt; 10",100-(AK62-AL62)/AJ62*100))))</f>
        <v/>
      </c>
      <c r="H62" s="168"/>
      <c r="I62" s="167"/>
      <c r="M62" s="153" t="str">
        <f>IF($AE62=1,IF($B62&lt;=M61,M61,Resumo!$H$9+M61),"")</f>
        <v/>
      </c>
      <c r="N62" s="153" t="str">
        <f>IF($AE62=2,IF($B62&lt;=N61,N61,Resumo!$H$10+N61),IF($AE63-$AE62=0,"",M62))</f>
        <v/>
      </c>
      <c r="O62" s="153" t="str">
        <f>IF($AE62=3,IF($B62&lt;=O61,O61,Resumo!$H$11+O61),IF($AE63-$AE62=0,"",N62))</f>
        <v/>
      </c>
      <c r="P62" s="153" t="str">
        <f>IF($AE62=4,IF($B62&lt;=P61,P61,Resumo!$H$12+P61),IF($AE63-$AE62=0,"",O62))</f>
        <v/>
      </c>
      <c r="Q62" s="153" t="str">
        <f>IF($AE62=5,IF($B62&lt;=Q61,Q61,Resumo!$H$13+Q61),IF($AE63-$AE62=0,"",P62))</f>
        <v/>
      </c>
      <c r="R62" s="153" t="str">
        <f>IF($AE62=6,IF($B62&lt;=R61,R61,Resumo!$H$14+R61),IF($AE63-$AE62=0,"",Q62))</f>
        <v/>
      </c>
      <c r="S62" s="153" t="str">
        <f>IF($AE62=7,IF($B62&lt;=S61,S61,Resumo!$H$15+S61),IF($AE63-$AE62=0,"",R62))</f>
        <v/>
      </c>
      <c r="T62" s="153" t="str">
        <f>IF($AE62=8,IF($B62&lt;=T61,T61,Resumo!$H$16+T61),IF($AE63-$AE62=0,"",S62))</f>
        <v/>
      </c>
      <c r="U62" s="153" t="str">
        <f>IF($AE62=9,IF($B62&lt;=U61,U61,Resumo!$H$17+U61),IF($AE63-$AE62=0,"",T62))</f>
        <v/>
      </c>
      <c r="V62" s="153" t="str">
        <f>IF($AE62=10,IF($B62&lt;=V61,V61,Resumo!$H$18+V61),IF($AE63-$AE62=0,"",U62))</f>
        <v/>
      </c>
      <c r="X62" s="150">
        <f t="shared" si="13"/>
        <v>0</v>
      </c>
      <c r="Y62" s="150">
        <f t="shared" si="14"/>
        <v>0</v>
      </c>
      <c r="Z62" s="150">
        <f>IF(B62&lt;=Resumo!$F$9,1,IF(B62&lt;=Resumo!$F$10,2,""))</f>
        <v>1</v>
      </c>
      <c r="AA62" s="150">
        <f>IF(B62&lt;=Resumo!$F$11,IF(B62&gt;=Resumo!$D$11,3,""),IF(B62&lt;=Resumo!$F$12,IF(B62&gt;=Resumo!$D$12,4,""),""))</f>
        <v>3</v>
      </c>
      <c r="AB62" s="150">
        <f>IF(B62&lt;=Resumo!$F$13,IF(B62&gt;=Resumo!$D$13,5,""),IF(B62&lt;=Resumo!$F$14,IF(B62&gt;=Resumo!$D$14,6,""),""))</f>
        <v>5</v>
      </c>
      <c r="AC62" s="150">
        <f>IF(B62&lt;=Resumo!$F$15,IF(B62&gt;=Resumo!$D$15,7,""),IF(B62&lt;=Resumo!$F$16,IF(B62&gt;=Resumo!$D$16,8,""),""))</f>
        <v>7</v>
      </c>
      <c r="AD62" s="150">
        <f>IF(B62&lt;=Resumo!$F$17,IF(B62&gt;=Resumo!$D$17,9,""),IF(B62&lt;=Resumo!$F$18,IF(B62&gt;=Resumo!$D$18,10,""),""))</f>
        <v>9</v>
      </c>
      <c r="AE62" s="15">
        <f t="shared" si="15"/>
        <v>25</v>
      </c>
      <c r="AF62" s="15" t="str">
        <f>IF(AE62=1,Resumo!$G$9,IF(AE62=2,Resumo!$G$10,IF(AE62=3,Resumo!$G$11,IF(AE62=4,Resumo!$G$12,IF(AE62=5,Resumo!$G$13,IF(AE62=6,Resumo!$G$14,IF(AE62=7,Resumo!$G$15,IF(AE62=8,Resumo!$G$16,IF(AE62=9,Resumo!$G$17,IF(AE62=10,Resumo!$G$18,""))))))))))</f>
        <v/>
      </c>
      <c r="AH62" s="15" t="str">
        <f t="shared" si="16"/>
        <v/>
      </c>
      <c r="AI62" s="15">
        <f t="shared" si="17"/>
        <v>0</v>
      </c>
      <c r="AJ62" s="15" t="e">
        <f>IF(AE62=1,'Fase 1'!$AI$7*'Fase 1'!$AQ$10,IF(AE62=2,'Fase 1'!$AI$7*'Fase 1'!$AQ$11,IF(AE62=3,'Fase 1'!$AI$7*'Fase 1'!$AQ$12,IF(AE62=4,'Fase 1'!$AI$7*'Fase 2'!$AQ$10,IF(AE62=5,'Fase 1'!$AI$7*'Fase 2'!$AQ$11,IF(AE62=6,'Fase 1'!$AI$7*'Fase 2'!$AQ$12,IF(AE62&gt;=7,'Fase 1'!$AI$7*'Fase 1'!$AJ$7,"")))))))</f>
        <v>#VALUE!</v>
      </c>
      <c r="AK62" s="15" t="str">
        <f>IF(AE62=1,'Fase 1'!$AQ$14,IF(AE62=2,'Fase 1'!$AQ$15,IF(AE62=3,'Fase 1'!$AQ$16,IF(AE62=4,'Fase 2'!$AQ$14,IF(AE62=5,'Fase 2'!$AQ$15,IF(AE62=6,'Fase 2'!$AQ$16,IF(AE62=7,'Fase 3'!$AQ$11,IF(AE62=8,'Fase 4'!$AQ$12,IF(AE62=9,'Fase 4'!$AQ$12,IF(AE62=10,'Fase 4'!$AQ$12,""))))))))))</f>
        <v/>
      </c>
      <c r="AL62" s="15" t="str">
        <f t="shared" si="18"/>
        <v/>
      </c>
      <c r="AM62" s="15" t="str">
        <f t="shared" si="19"/>
        <v/>
      </c>
      <c r="AN62" s="15" t="str">
        <f>IF(AE62=0,"",IF(AE62&lt;=3,'Fase 1'!$AM$7*'Fase 1'!$AN$7,IF(AE62=4,'Fase 2'!$AM$7*'Fase 2'!$AN$14,IF(AE62=5,'Fase 2'!$AM$7*'Fase 2'!$AN$15,IF(AE62=6,'Fase 2'!$AM$7*'Fase 2'!$AN$16,IF(AE62=7,'Fase 3'!$AM$7*'Fase 3'!$AN$7,IF(AE62=8,'Fase 4'!$AM$7*'Fase 4'!$AN$14,IF(AE62=8,'Fase 4'!$AM$7*'Fase 4'!$AN$14,IF(AE62=9,'Fase 4'!$AM$7*'Fase 4'!$AN$15,IF(AE62=10,'Fase 4'!$AM$7*'Fase 4'!$AN$16,""))))))))))</f>
        <v/>
      </c>
    </row>
    <row r="63" spans="2:40" x14ac:dyDescent="0.25">
      <c r="B63" s="157" t="str">
        <f>IF(B62="","",IF(B62&lt;'Fase 1'!$B$5,B62+1,""))</f>
        <v/>
      </c>
      <c r="C63" s="158" t="str">
        <f t="shared" si="10"/>
        <v/>
      </c>
      <c r="D63" s="159" t="str">
        <f t="shared" si="11"/>
        <v/>
      </c>
      <c r="E63" s="160" t="str">
        <f t="shared" si="12"/>
        <v/>
      </c>
      <c r="F63" s="165"/>
      <c r="G63" s="162" t="str">
        <f>IF('Fase 1'!$B$5="","",IF($G$5="","",IF(AJ63="","",IF(100-(AK63-AL63)/AJ63*100&lt;10,"&lt; 10",100-(AK63-AL63)/AJ63*100))))</f>
        <v/>
      </c>
      <c r="H63" s="168"/>
      <c r="I63" s="167"/>
      <c r="M63" s="153" t="str">
        <f>IF($AE63=1,IF($B63&lt;=M62,M62,Resumo!$H$9+M62),"")</f>
        <v/>
      </c>
      <c r="N63" s="153" t="str">
        <f>IF($AE63=2,IF($B63&lt;=N62,N62,Resumo!$H$10+N62),IF($AE64-$AE63=0,"",M63))</f>
        <v/>
      </c>
      <c r="O63" s="153" t="str">
        <f>IF($AE63=3,IF($B63&lt;=O62,O62,Resumo!$H$11+O62),IF($AE64-$AE63=0,"",N63))</f>
        <v/>
      </c>
      <c r="P63" s="153" t="str">
        <f>IF($AE63=4,IF($B63&lt;=P62,P62,Resumo!$H$12+P62),IF($AE64-$AE63=0,"",O63))</f>
        <v/>
      </c>
      <c r="Q63" s="153" t="str">
        <f>IF($AE63=5,IF($B63&lt;=Q62,Q62,Resumo!$H$13+Q62),IF($AE64-$AE63=0,"",P63))</f>
        <v/>
      </c>
      <c r="R63" s="153" t="str">
        <f>IF($AE63=6,IF($B63&lt;=R62,R62,Resumo!$H$14+R62),IF($AE64-$AE63=0,"",Q63))</f>
        <v/>
      </c>
      <c r="S63" s="153" t="str">
        <f>IF($AE63=7,IF($B63&lt;=S62,S62,Resumo!$H$15+S62),IF($AE64-$AE63=0,"",R63))</f>
        <v/>
      </c>
      <c r="T63" s="153" t="str">
        <f>IF($AE63=8,IF($B63&lt;=T62,T62,Resumo!$H$16+T62),IF($AE64-$AE63=0,"",S63))</f>
        <v/>
      </c>
      <c r="U63" s="153" t="str">
        <f>IF($AE63=9,IF($B63&lt;=U62,U62,Resumo!$H$17+U62),IF($AE64-$AE63=0,"",T63))</f>
        <v/>
      </c>
      <c r="V63" s="153" t="str">
        <f>IF($AE63=10,IF($B63&lt;=V62,V62,Resumo!$H$18+V62),IF($AE64-$AE63=0,"",U63))</f>
        <v/>
      </c>
      <c r="X63" s="150">
        <f t="shared" si="13"/>
        <v>0</v>
      </c>
      <c r="Y63" s="150">
        <f t="shared" si="14"/>
        <v>0</v>
      </c>
      <c r="Z63" s="150">
        <f>IF(B63&lt;=Resumo!$F$9,1,IF(B63&lt;=Resumo!$F$10,2,""))</f>
        <v>1</v>
      </c>
      <c r="AA63" s="150">
        <f>IF(B63&lt;=Resumo!$F$11,IF(B63&gt;=Resumo!$D$11,3,""),IF(B63&lt;=Resumo!$F$12,IF(B63&gt;=Resumo!$D$12,4,""),""))</f>
        <v>3</v>
      </c>
      <c r="AB63" s="150">
        <f>IF(B63&lt;=Resumo!$F$13,IF(B63&gt;=Resumo!$D$13,5,""),IF(B63&lt;=Resumo!$F$14,IF(B63&gt;=Resumo!$D$14,6,""),""))</f>
        <v>5</v>
      </c>
      <c r="AC63" s="150">
        <f>IF(B63&lt;=Resumo!$F$15,IF(B63&gt;=Resumo!$D$15,7,""),IF(B63&lt;=Resumo!$F$16,IF(B63&gt;=Resumo!$D$16,8,""),""))</f>
        <v>7</v>
      </c>
      <c r="AD63" s="150">
        <f>IF(B63&lt;=Resumo!$F$17,IF(B63&gt;=Resumo!$D$17,9,""),IF(B63&lt;=Resumo!$F$18,IF(B63&gt;=Resumo!$D$18,10,""),""))</f>
        <v>9</v>
      </c>
      <c r="AE63" s="15">
        <f t="shared" si="15"/>
        <v>25</v>
      </c>
      <c r="AF63" s="15" t="str">
        <f>IF(AE63=1,Resumo!$G$9,IF(AE63=2,Resumo!$G$10,IF(AE63=3,Resumo!$G$11,IF(AE63=4,Resumo!$G$12,IF(AE63=5,Resumo!$G$13,IF(AE63=6,Resumo!$G$14,IF(AE63=7,Resumo!$G$15,IF(AE63=8,Resumo!$G$16,IF(AE63=9,Resumo!$G$17,IF(AE63=10,Resumo!$G$18,""))))))))))</f>
        <v/>
      </c>
      <c r="AH63" s="15" t="str">
        <f t="shared" si="16"/>
        <v/>
      </c>
      <c r="AI63" s="15">
        <f t="shared" si="17"/>
        <v>0</v>
      </c>
      <c r="AJ63" s="15" t="e">
        <f>IF(AE63=1,'Fase 1'!$AI$7*'Fase 1'!$AQ$10,IF(AE63=2,'Fase 1'!$AI$7*'Fase 1'!$AQ$11,IF(AE63=3,'Fase 1'!$AI$7*'Fase 1'!$AQ$12,IF(AE63=4,'Fase 1'!$AI$7*'Fase 2'!$AQ$10,IF(AE63=5,'Fase 1'!$AI$7*'Fase 2'!$AQ$11,IF(AE63=6,'Fase 1'!$AI$7*'Fase 2'!$AQ$12,IF(AE63&gt;=7,'Fase 1'!$AI$7*'Fase 1'!$AJ$7,"")))))))</f>
        <v>#VALUE!</v>
      </c>
      <c r="AK63" s="15" t="str">
        <f>IF(AE63=1,'Fase 1'!$AQ$14,IF(AE63=2,'Fase 1'!$AQ$15,IF(AE63=3,'Fase 1'!$AQ$16,IF(AE63=4,'Fase 2'!$AQ$14,IF(AE63=5,'Fase 2'!$AQ$15,IF(AE63=6,'Fase 2'!$AQ$16,IF(AE63=7,'Fase 3'!$AQ$11,IF(AE63=8,'Fase 4'!$AQ$12,IF(AE63=9,'Fase 4'!$AQ$12,IF(AE63=10,'Fase 4'!$AQ$12,""))))))))))</f>
        <v/>
      </c>
      <c r="AL63" s="15" t="str">
        <f t="shared" si="18"/>
        <v/>
      </c>
      <c r="AM63" s="15" t="str">
        <f t="shared" si="19"/>
        <v/>
      </c>
      <c r="AN63" s="15" t="str">
        <f>IF(AE63=0,"",IF(AE63&lt;=3,'Fase 1'!$AM$7*'Fase 1'!$AN$7,IF(AE63=4,'Fase 2'!$AM$7*'Fase 2'!$AN$14,IF(AE63=5,'Fase 2'!$AM$7*'Fase 2'!$AN$15,IF(AE63=6,'Fase 2'!$AM$7*'Fase 2'!$AN$16,IF(AE63=7,'Fase 3'!$AM$7*'Fase 3'!$AN$7,IF(AE63=8,'Fase 4'!$AM$7*'Fase 4'!$AN$14,IF(AE63=8,'Fase 4'!$AM$7*'Fase 4'!$AN$14,IF(AE63=9,'Fase 4'!$AM$7*'Fase 4'!$AN$15,IF(AE63=10,'Fase 4'!$AM$7*'Fase 4'!$AN$16,""))))))))))</f>
        <v/>
      </c>
    </row>
    <row r="64" spans="2:40" x14ac:dyDescent="0.25">
      <c r="B64" s="157" t="str">
        <f>IF(B63="","",IF(B63&lt;'Fase 1'!$B$5,B63+1,""))</f>
        <v/>
      </c>
      <c r="C64" s="158" t="str">
        <f t="shared" si="10"/>
        <v/>
      </c>
      <c r="D64" s="159" t="str">
        <f t="shared" si="11"/>
        <v/>
      </c>
      <c r="E64" s="160" t="str">
        <f t="shared" si="12"/>
        <v/>
      </c>
      <c r="F64" s="165"/>
      <c r="G64" s="162" t="str">
        <f>IF('Fase 1'!$B$5="","",IF($G$5="","",IF(AJ64="","",IF(100-(AK64-AL64)/AJ64*100&lt;10,"&lt; 10",100-(AK64-AL64)/AJ64*100))))</f>
        <v/>
      </c>
      <c r="H64" s="168"/>
      <c r="I64" s="167"/>
      <c r="M64" s="153" t="str">
        <f>IF($AE64=1,IF($B64&lt;=M63,M63,Resumo!$H$9+M63),"")</f>
        <v/>
      </c>
      <c r="N64" s="153" t="str">
        <f>IF($AE64=2,IF($B64&lt;=N63,N63,Resumo!$H$10+N63),IF($AE65-$AE64=0,"",M64))</f>
        <v/>
      </c>
      <c r="O64" s="153" t="str">
        <f>IF($AE64=3,IF($B64&lt;=O63,O63,Resumo!$H$11+O63),IF($AE65-$AE64=0,"",N64))</f>
        <v/>
      </c>
      <c r="P64" s="153" t="str">
        <f>IF($AE64=4,IF($B64&lt;=P63,P63,Resumo!$H$12+P63),IF($AE65-$AE64=0,"",O64))</f>
        <v/>
      </c>
      <c r="Q64" s="153" t="str">
        <f>IF($AE64=5,IF($B64&lt;=Q63,Q63,Resumo!$H$13+Q63),IF($AE65-$AE64=0,"",P64))</f>
        <v/>
      </c>
      <c r="R64" s="153" t="str">
        <f>IF($AE64=6,IF($B64&lt;=R63,R63,Resumo!$H$14+R63),IF($AE65-$AE64=0,"",Q64))</f>
        <v/>
      </c>
      <c r="S64" s="153" t="str">
        <f>IF($AE64=7,IF($B64&lt;=S63,S63,Resumo!$H$15+S63),IF($AE65-$AE64=0,"",R64))</f>
        <v/>
      </c>
      <c r="T64" s="153" t="str">
        <f>IF($AE64=8,IF($B64&lt;=T63,T63,Resumo!$H$16+T63),IF($AE65-$AE64=0,"",S64))</f>
        <v/>
      </c>
      <c r="U64" s="153" t="str">
        <f>IF($AE64=9,IF($B64&lt;=U63,U63,Resumo!$H$17+U63),IF($AE65-$AE64=0,"",T64))</f>
        <v/>
      </c>
      <c r="V64" s="153" t="str">
        <f>IF($AE64=10,IF($B64&lt;=V63,V63,Resumo!$H$18+V63),IF($AE65-$AE64=0,"",U64))</f>
        <v/>
      </c>
      <c r="X64" s="150">
        <f t="shared" si="13"/>
        <v>0</v>
      </c>
      <c r="Y64" s="150">
        <f t="shared" si="14"/>
        <v>0</v>
      </c>
      <c r="Z64" s="150">
        <f>IF(B64&lt;=Resumo!$F$9,1,IF(B64&lt;=Resumo!$F$10,2,""))</f>
        <v>1</v>
      </c>
      <c r="AA64" s="150">
        <f>IF(B64&lt;=Resumo!$F$11,IF(B64&gt;=Resumo!$D$11,3,""),IF(B64&lt;=Resumo!$F$12,IF(B64&gt;=Resumo!$D$12,4,""),""))</f>
        <v>3</v>
      </c>
      <c r="AB64" s="150">
        <f>IF(B64&lt;=Resumo!$F$13,IF(B64&gt;=Resumo!$D$13,5,""),IF(B64&lt;=Resumo!$F$14,IF(B64&gt;=Resumo!$D$14,6,""),""))</f>
        <v>5</v>
      </c>
      <c r="AC64" s="150">
        <f>IF(B64&lt;=Resumo!$F$15,IF(B64&gt;=Resumo!$D$15,7,""),IF(B64&lt;=Resumo!$F$16,IF(B64&gt;=Resumo!$D$16,8,""),""))</f>
        <v>7</v>
      </c>
      <c r="AD64" s="150">
        <f>IF(B64&lt;=Resumo!$F$17,IF(B64&gt;=Resumo!$D$17,9,""),IF(B64&lt;=Resumo!$F$18,IF(B64&gt;=Resumo!$D$18,10,""),""))</f>
        <v>9</v>
      </c>
      <c r="AE64" s="15">
        <f t="shared" si="15"/>
        <v>25</v>
      </c>
      <c r="AF64" s="15" t="str">
        <f>IF(AE64=1,Resumo!$G$9,IF(AE64=2,Resumo!$G$10,IF(AE64=3,Resumo!$G$11,IF(AE64=4,Resumo!$G$12,IF(AE64=5,Resumo!$G$13,IF(AE64=6,Resumo!$G$14,IF(AE64=7,Resumo!$G$15,IF(AE64=8,Resumo!$G$16,IF(AE64=9,Resumo!$G$17,IF(AE64=10,Resumo!$G$18,""))))))))))</f>
        <v/>
      </c>
      <c r="AH64" s="15" t="str">
        <f t="shared" si="16"/>
        <v/>
      </c>
      <c r="AI64" s="15">
        <f t="shared" si="17"/>
        <v>0</v>
      </c>
      <c r="AJ64" s="15" t="e">
        <f>IF(AE64=1,'Fase 1'!$AI$7*'Fase 1'!$AQ$10,IF(AE64=2,'Fase 1'!$AI$7*'Fase 1'!$AQ$11,IF(AE64=3,'Fase 1'!$AI$7*'Fase 1'!$AQ$12,IF(AE64=4,'Fase 1'!$AI$7*'Fase 2'!$AQ$10,IF(AE64=5,'Fase 1'!$AI$7*'Fase 2'!$AQ$11,IF(AE64=6,'Fase 1'!$AI$7*'Fase 2'!$AQ$12,IF(AE64&gt;=7,'Fase 1'!$AI$7*'Fase 1'!$AJ$7,"")))))))</f>
        <v>#VALUE!</v>
      </c>
      <c r="AK64" s="15" t="str">
        <f>IF(AE64=1,'Fase 1'!$AQ$14,IF(AE64=2,'Fase 1'!$AQ$15,IF(AE64=3,'Fase 1'!$AQ$16,IF(AE64=4,'Fase 2'!$AQ$14,IF(AE64=5,'Fase 2'!$AQ$15,IF(AE64=6,'Fase 2'!$AQ$16,IF(AE64=7,'Fase 3'!$AQ$11,IF(AE64=8,'Fase 4'!$AQ$12,IF(AE64=9,'Fase 4'!$AQ$12,IF(AE64=10,'Fase 4'!$AQ$12,""))))))))))</f>
        <v/>
      </c>
      <c r="AL64" s="15" t="str">
        <f t="shared" si="18"/>
        <v/>
      </c>
      <c r="AM64" s="15" t="str">
        <f t="shared" si="19"/>
        <v/>
      </c>
      <c r="AN64" s="15" t="str">
        <f>IF(AE64=0,"",IF(AE64&lt;=3,'Fase 1'!$AM$7*'Fase 1'!$AN$7,IF(AE64=4,'Fase 2'!$AM$7*'Fase 2'!$AN$14,IF(AE64=5,'Fase 2'!$AM$7*'Fase 2'!$AN$15,IF(AE64=6,'Fase 2'!$AM$7*'Fase 2'!$AN$16,IF(AE64=7,'Fase 3'!$AM$7*'Fase 3'!$AN$7,IF(AE64=8,'Fase 4'!$AM$7*'Fase 4'!$AN$14,IF(AE64=8,'Fase 4'!$AM$7*'Fase 4'!$AN$14,IF(AE64=9,'Fase 4'!$AM$7*'Fase 4'!$AN$15,IF(AE64=10,'Fase 4'!$AM$7*'Fase 4'!$AN$16,""))))))))))</f>
        <v/>
      </c>
    </row>
    <row r="65" spans="2:40" x14ac:dyDescent="0.25">
      <c r="B65" s="157" t="str">
        <f>IF(B64="","",IF(B64&lt;'Fase 1'!$B$5,B64+1,""))</f>
        <v/>
      </c>
      <c r="C65" s="158" t="str">
        <f t="shared" si="10"/>
        <v/>
      </c>
      <c r="D65" s="159" t="str">
        <f t="shared" si="11"/>
        <v/>
      </c>
      <c r="E65" s="160" t="str">
        <f t="shared" si="12"/>
        <v/>
      </c>
      <c r="F65" s="165"/>
      <c r="G65" s="162" t="str">
        <f>IF('Fase 1'!$B$5="","",IF($G$5="","",IF(AJ65="","",IF(100-(AK65-AL65)/AJ65*100&lt;10,"&lt; 10",100-(AK65-AL65)/AJ65*100))))</f>
        <v/>
      </c>
      <c r="H65" s="168"/>
      <c r="I65" s="167"/>
      <c r="M65" s="153" t="str">
        <f>IF($AE65=1,IF($B65&lt;=M64,M64,Resumo!$H$9+M64),"")</f>
        <v/>
      </c>
      <c r="N65" s="153" t="str">
        <f>IF($AE65=2,IF($B65&lt;=N64,N64,Resumo!$H$10+N64),IF($AE66-$AE65=0,"",M65))</f>
        <v/>
      </c>
      <c r="O65" s="153" t="str">
        <f>IF($AE65=3,IF($B65&lt;=O64,O64,Resumo!$H$11+O64),IF($AE66-$AE65=0,"",N65))</f>
        <v/>
      </c>
      <c r="P65" s="153" t="str">
        <f>IF($AE65=4,IF($B65&lt;=P64,P64,Resumo!$H$12+P64),IF($AE66-$AE65=0,"",O65))</f>
        <v/>
      </c>
      <c r="Q65" s="153" t="str">
        <f>IF($AE65=5,IF($B65&lt;=Q64,Q64,Resumo!$H$13+Q64),IF($AE66-$AE65=0,"",P65))</f>
        <v/>
      </c>
      <c r="R65" s="153" t="str">
        <f>IF($AE65=6,IF($B65&lt;=R64,R64,Resumo!$H$14+R64),IF($AE66-$AE65=0,"",Q65))</f>
        <v/>
      </c>
      <c r="S65" s="153" t="str">
        <f>IF($AE65=7,IF($B65&lt;=S64,S64,Resumo!$H$15+S64),IF($AE66-$AE65=0,"",R65))</f>
        <v/>
      </c>
      <c r="T65" s="153" t="str">
        <f>IF($AE65=8,IF($B65&lt;=T64,T64,Resumo!$H$16+T64),IF($AE66-$AE65=0,"",S65))</f>
        <v/>
      </c>
      <c r="U65" s="153" t="str">
        <f>IF($AE65=9,IF($B65&lt;=U64,U64,Resumo!$H$17+U64),IF($AE66-$AE65=0,"",T65))</f>
        <v/>
      </c>
      <c r="V65" s="153" t="str">
        <f>IF($AE65=10,IF($B65&lt;=V64,V64,Resumo!$H$18+V64),IF($AE66-$AE65=0,"",U65))</f>
        <v/>
      </c>
      <c r="X65" s="150">
        <f t="shared" si="13"/>
        <v>0</v>
      </c>
      <c r="Y65" s="150">
        <f t="shared" si="14"/>
        <v>0</v>
      </c>
      <c r="Z65" s="150">
        <f>IF(B65&lt;=Resumo!$F$9,1,IF(B65&lt;=Resumo!$F$10,2,""))</f>
        <v>1</v>
      </c>
      <c r="AA65" s="150">
        <f>IF(B65&lt;=Resumo!$F$11,IF(B65&gt;=Resumo!$D$11,3,""),IF(B65&lt;=Resumo!$F$12,IF(B65&gt;=Resumo!$D$12,4,""),""))</f>
        <v>3</v>
      </c>
      <c r="AB65" s="150">
        <f>IF(B65&lt;=Resumo!$F$13,IF(B65&gt;=Resumo!$D$13,5,""),IF(B65&lt;=Resumo!$F$14,IF(B65&gt;=Resumo!$D$14,6,""),""))</f>
        <v>5</v>
      </c>
      <c r="AC65" s="150">
        <f>IF(B65&lt;=Resumo!$F$15,IF(B65&gt;=Resumo!$D$15,7,""),IF(B65&lt;=Resumo!$F$16,IF(B65&gt;=Resumo!$D$16,8,""),""))</f>
        <v>7</v>
      </c>
      <c r="AD65" s="150">
        <f>IF(B65&lt;=Resumo!$F$17,IF(B65&gt;=Resumo!$D$17,9,""),IF(B65&lt;=Resumo!$F$18,IF(B65&gt;=Resumo!$D$18,10,""),""))</f>
        <v>9</v>
      </c>
      <c r="AE65" s="15">
        <f t="shared" si="15"/>
        <v>25</v>
      </c>
      <c r="AF65" s="15" t="str">
        <f>IF(AE65=1,Resumo!$G$9,IF(AE65=2,Resumo!$G$10,IF(AE65=3,Resumo!$G$11,IF(AE65=4,Resumo!$G$12,IF(AE65=5,Resumo!$G$13,IF(AE65=6,Resumo!$G$14,IF(AE65=7,Resumo!$G$15,IF(AE65=8,Resumo!$G$16,IF(AE65=9,Resumo!$G$17,IF(AE65=10,Resumo!$G$18,""))))))))))</f>
        <v/>
      </c>
      <c r="AH65" s="15" t="str">
        <f t="shared" si="16"/>
        <v/>
      </c>
      <c r="AI65" s="15">
        <f t="shared" si="17"/>
        <v>0</v>
      </c>
      <c r="AJ65" s="15" t="e">
        <f>IF(AE65=1,'Fase 1'!$AI$7*'Fase 1'!$AQ$10,IF(AE65=2,'Fase 1'!$AI$7*'Fase 1'!$AQ$11,IF(AE65=3,'Fase 1'!$AI$7*'Fase 1'!$AQ$12,IF(AE65=4,'Fase 1'!$AI$7*'Fase 2'!$AQ$10,IF(AE65=5,'Fase 1'!$AI$7*'Fase 2'!$AQ$11,IF(AE65=6,'Fase 1'!$AI$7*'Fase 2'!$AQ$12,IF(AE65&gt;=7,'Fase 1'!$AI$7*'Fase 1'!$AJ$7,"")))))))</f>
        <v>#VALUE!</v>
      </c>
      <c r="AK65" s="15" t="str">
        <f>IF(AE65=1,'Fase 1'!$AQ$14,IF(AE65=2,'Fase 1'!$AQ$15,IF(AE65=3,'Fase 1'!$AQ$16,IF(AE65=4,'Fase 2'!$AQ$14,IF(AE65=5,'Fase 2'!$AQ$15,IF(AE65=6,'Fase 2'!$AQ$16,IF(AE65=7,'Fase 3'!$AQ$11,IF(AE65=8,'Fase 4'!$AQ$12,IF(AE65=9,'Fase 4'!$AQ$12,IF(AE65=10,'Fase 4'!$AQ$12,""))))))))))</f>
        <v/>
      </c>
      <c r="AL65" s="15" t="str">
        <f t="shared" si="18"/>
        <v/>
      </c>
      <c r="AM65" s="15" t="str">
        <f t="shared" si="19"/>
        <v/>
      </c>
      <c r="AN65" s="15" t="str">
        <f>IF(AE65=0,"",IF(AE65&lt;=3,'Fase 1'!$AM$7*'Fase 1'!$AN$7,IF(AE65=4,'Fase 2'!$AM$7*'Fase 2'!$AN$14,IF(AE65=5,'Fase 2'!$AM$7*'Fase 2'!$AN$15,IF(AE65=6,'Fase 2'!$AM$7*'Fase 2'!$AN$16,IF(AE65=7,'Fase 3'!$AM$7*'Fase 3'!$AN$7,IF(AE65=8,'Fase 4'!$AM$7*'Fase 4'!$AN$14,IF(AE65=8,'Fase 4'!$AM$7*'Fase 4'!$AN$14,IF(AE65=9,'Fase 4'!$AM$7*'Fase 4'!$AN$15,IF(AE65=10,'Fase 4'!$AM$7*'Fase 4'!$AN$16,""))))))))))</f>
        <v/>
      </c>
    </row>
    <row r="66" spans="2:40" x14ac:dyDescent="0.25">
      <c r="B66" s="157" t="str">
        <f>IF(B65="","",IF(B65&lt;'Fase 1'!$B$5,B65+1,""))</f>
        <v/>
      </c>
      <c r="C66" s="158" t="str">
        <f t="shared" si="10"/>
        <v/>
      </c>
      <c r="D66" s="159" t="str">
        <f t="shared" si="11"/>
        <v/>
      </c>
      <c r="E66" s="160" t="str">
        <f t="shared" si="12"/>
        <v/>
      </c>
      <c r="F66" s="165"/>
      <c r="G66" s="162" t="str">
        <f>IF('Fase 1'!$B$5="","",IF($G$5="","",IF(AJ66="","",IF(100-(AK66-AL66)/AJ66*100&lt;10,"&lt; 10",100-(AK66-AL66)/AJ66*100))))</f>
        <v/>
      </c>
      <c r="H66" s="168"/>
      <c r="I66" s="167"/>
      <c r="M66" s="153" t="str">
        <f>IF($AE66=1,IF($B66&lt;=M65,M65,Resumo!$H$9+M65),"")</f>
        <v/>
      </c>
      <c r="N66" s="153" t="str">
        <f>IF($AE66=2,IF($B66&lt;=N65,N65,Resumo!$H$10+N65),IF($AE67-$AE66=0,"",M66))</f>
        <v/>
      </c>
      <c r="O66" s="153" t="str">
        <f>IF($AE66=3,IF($B66&lt;=O65,O65,Resumo!$H$11+O65),IF($AE67-$AE66=0,"",N66))</f>
        <v/>
      </c>
      <c r="P66" s="153" t="str">
        <f>IF($AE66=4,IF($B66&lt;=P65,P65,Resumo!$H$12+P65),IF($AE67-$AE66=0,"",O66))</f>
        <v/>
      </c>
      <c r="Q66" s="153" t="str">
        <f>IF($AE66=5,IF($B66&lt;=Q65,Q65,Resumo!$H$13+Q65),IF($AE67-$AE66=0,"",P66))</f>
        <v/>
      </c>
      <c r="R66" s="153" t="str">
        <f>IF($AE66=6,IF($B66&lt;=R65,R65,Resumo!$H$14+R65),IF($AE67-$AE66=0,"",Q66))</f>
        <v/>
      </c>
      <c r="S66" s="153" t="str">
        <f>IF($AE66=7,IF($B66&lt;=S65,S65,Resumo!$H$15+S65),IF($AE67-$AE66=0,"",R66))</f>
        <v/>
      </c>
      <c r="T66" s="153" t="str">
        <f>IF($AE66=8,IF($B66&lt;=T65,T65,Resumo!$H$16+T65),IF($AE67-$AE66=0,"",S66))</f>
        <v/>
      </c>
      <c r="U66" s="153" t="str">
        <f>IF($AE66=9,IF($B66&lt;=U65,U65,Resumo!$H$17+U65),IF($AE67-$AE66=0,"",T66))</f>
        <v/>
      </c>
      <c r="V66" s="153" t="str">
        <f>IF($AE66=10,IF($B66&lt;=V65,V65,Resumo!$H$18+V65),IF($AE67-$AE66=0,"",U66))</f>
        <v/>
      </c>
      <c r="X66" s="150">
        <f t="shared" si="13"/>
        <v>0</v>
      </c>
      <c r="Y66" s="150">
        <f t="shared" si="14"/>
        <v>0</v>
      </c>
      <c r="Z66" s="150">
        <f>IF(B66&lt;=Resumo!$F$9,1,IF(B66&lt;=Resumo!$F$10,2,""))</f>
        <v>1</v>
      </c>
      <c r="AA66" s="150">
        <f>IF(B66&lt;=Resumo!$F$11,IF(B66&gt;=Resumo!$D$11,3,""),IF(B66&lt;=Resumo!$F$12,IF(B66&gt;=Resumo!$D$12,4,""),""))</f>
        <v>3</v>
      </c>
      <c r="AB66" s="150">
        <f>IF(B66&lt;=Resumo!$F$13,IF(B66&gt;=Resumo!$D$13,5,""),IF(B66&lt;=Resumo!$F$14,IF(B66&gt;=Resumo!$D$14,6,""),""))</f>
        <v>5</v>
      </c>
      <c r="AC66" s="150">
        <f>IF(B66&lt;=Resumo!$F$15,IF(B66&gt;=Resumo!$D$15,7,""),IF(B66&lt;=Resumo!$F$16,IF(B66&gt;=Resumo!$D$16,8,""),""))</f>
        <v>7</v>
      </c>
      <c r="AD66" s="150">
        <f>IF(B66&lt;=Resumo!$F$17,IF(B66&gt;=Resumo!$D$17,9,""),IF(B66&lt;=Resumo!$F$18,IF(B66&gt;=Resumo!$D$18,10,""),""))</f>
        <v>9</v>
      </c>
      <c r="AE66" s="15">
        <f t="shared" si="15"/>
        <v>25</v>
      </c>
      <c r="AF66" s="15" t="str">
        <f>IF(AE66=1,Resumo!$G$9,IF(AE66=2,Resumo!$G$10,IF(AE66=3,Resumo!$G$11,IF(AE66=4,Resumo!$G$12,IF(AE66=5,Resumo!$G$13,IF(AE66=6,Resumo!$G$14,IF(AE66=7,Resumo!$G$15,IF(AE66=8,Resumo!$G$16,IF(AE66=9,Resumo!$G$17,IF(AE66=10,Resumo!$G$18,""))))))))))</f>
        <v/>
      </c>
      <c r="AH66" s="15" t="str">
        <f t="shared" si="16"/>
        <v/>
      </c>
      <c r="AI66" s="15">
        <f t="shared" si="17"/>
        <v>0</v>
      </c>
      <c r="AJ66" s="15" t="e">
        <f>IF(AE66=1,'Fase 1'!$AI$7*'Fase 1'!$AQ$10,IF(AE66=2,'Fase 1'!$AI$7*'Fase 1'!$AQ$11,IF(AE66=3,'Fase 1'!$AI$7*'Fase 1'!$AQ$12,IF(AE66=4,'Fase 1'!$AI$7*'Fase 2'!$AQ$10,IF(AE66=5,'Fase 1'!$AI$7*'Fase 2'!$AQ$11,IF(AE66=6,'Fase 1'!$AI$7*'Fase 2'!$AQ$12,IF(AE66&gt;=7,'Fase 1'!$AI$7*'Fase 1'!$AJ$7,"")))))))</f>
        <v>#VALUE!</v>
      </c>
      <c r="AK66" s="15" t="str">
        <f>IF(AE66=1,'Fase 1'!$AQ$14,IF(AE66=2,'Fase 1'!$AQ$15,IF(AE66=3,'Fase 1'!$AQ$16,IF(AE66=4,'Fase 2'!$AQ$14,IF(AE66=5,'Fase 2'!$AQ$15,IF(AE66=6,'Fase 2'!$AQ$16,IF(AE66=7,'Fase 3'!$AQ$11,IF(AE66=8,'Fase 4'!$AQ$12,IF(AE66=9,'Fase 4'!$AQ$12,IF(AE66=10,'Fase 4'!$AQ$12,""))))))))))</f>
        <v/>
      </c>
      <c r="AL66" s="15" t="str">
        <f t="shared" si="18"/>
        <v/>
      </c>
      <c r="AM66" s="15" t="str">
        <f t="shared" si="19"/>
        <v/>
      </c>
      <c r="AN66" s="15" t="str">
        <f>IF(AE66=0,"",IF(AE66&lt;=3,'Fase 1'!$AM$7*'Fase 1'!$AN$7,IF(AE66=4,'Fase 2'!$AM$7*'Fase 2'!$AN$14,IF(AE66=5,'Fase 2'!$AM$7*'Fase 2'!$AN$15,IF(AE66=6,'Fase 2'!$AM$7*'Fase 2'!$AN$16,IF(AE66=7,'Fase 3'!$AM$7*'Fase 3'!$AN$7,IF(AE66=8,'Fase 4'!$AM$7*'Fase 4'!$AN$14,IF(AE66=8,'Fase 4'!$AM$7*'Fase 4'!$AN$14,IF(AE66=9,'Fase 4'!$AM$7*'Fase 4'!$AN$15,IF(AE66=10,'Fase 4'!$AM$7*'Fase 4'!$AN$16,""))))))))))</f>
        <v/>
      </c>
    </row>
    <row r="67" spans="2:40" x14ac:dyDescent="0.25">
      <c r="B67" s="157" t="str">
        <f>IF(B66="","",IF(B66&lt;'Fase 1'!$B$5,B66+1,""))</f>
        <v/>
      </c>
      <c r="C67" s="158" t="str">
        <f t="shared" si="10"/>
        <v/>
      </c>
      <c r="D67" s="159" t="str">
        <f t="shared" si="11"/>
        <v/>
      </c>
      <c r="E67" s="160" t="str">
        <f t="shared" si="12"/>
        <v/>
      </c>
      <c r="F67" s="165"/>
      <c r="G67" s="162" t="str">
        <f>IF('Fase 1'!$B$5="","",IF($G$5="","",IF(AJ67="","",IF(100-(AK67-AL67)/AJ67*100&lt;10,"&lt; 10",100-(AK67-AL67)/AJ67*100))))</f>
        <v/>
      </c>
      <c r="H67" s="168"/>
      <c r="I67" s="167"/>
      <c r="M67" s="153" t="str">
        <f>IF($AE67=1,IF($B67&lt;=M66,M66,Resumo!$H$9+M66),"")</f>
        <v/>
      </c>
      <c r="N67" s="153" t="str">
        <f>IF($AE67=2,IF($B67&lt;=N66,N66,Resumo!$H$10+N66),IF($AE68-$AE67=0,"",M67))</f>
        <v/>
      </c>
      <c r="O67" s="153" t="str">
        <f>IF($AE67=3,IF($B67&lt;=O66,O66,Resumo!$H$11+O66),IF($AE68-$AE67=0,"",N67))</f>
        <v/>
      </c>
      <c r="P67" s="153" t="str">
        <f>IF($AE67=4,IF($B67&lt;=P66,P66,Resumo!$H$12+P66),IF($AE68-$AE67=0,"",O67))</f>
        <v/>
      </c>
      <c r="Q67" s="153" t="str">
        <f>IF($AE67=5,IF($B67&lt;=Q66,Q66,Resumo!$H$13+Q66),IF($AE68-$AE67=0,"",P67))</f>
        <v/>
      </c>
      <c r="R67" s="153" t="str">
        <f>IF($AE67=6,IF($B67&lt;=R66,R66,Resumo!$H$14+R66),IF($AE68-$AE67=0,"",Q67))</f>
        <v/>
      </c>
      <c r="S67" s="153" t="str">
        <f>IF($AE67=7,IF($B67&lt;=S66,S66,Resumo!$H$15+S66),IF($AE68-$AE67=0,"",R67))</f>
        <v/>
      </c>
      <c r="T67" s="153" t="str">
        <f>IF($AE67=8,IF($B67&lt;=T66,T66,Resumo!$H$16+T66),IF($AE68-$AE67=0,"",S67))</f>
        <v/>
      </c>
      <c r="U67" s="153" t="str">
        <f>IF($AE67=9,IF($B67&lt;=U66,U66,Resumo!$H$17+U66),IF($AE68-$AE67=0,"",T67))</f>
        <v/>
      </c>
      <c r="V67" s="153" t="str">
        <f>IF($AE67=10,IF($B67&lt;=V66,V66,Resumo!$H$18+V66),IF($AE68-$AE67=0,"",U67))</f>
        <v/>
      </c>
      <c r="X67" s="150">
        <f t="shared" si="13"/>
        <v>0</v>
      </c>
      <c r="Y67" s="150">
        <f t="shared" si="14"/>
        <v>0</v>
      </c>
      <c r="Z67" s="150">
        <f>IF(B67&lt;=Resumo!$F$9,1,IF(B67&lt;=Resumo!$F$10,2,""))</f>
        <v>1</v>
      </c>
      <c r="AA67" s="150">
        <f>IF(B67&lt;=Resumo!$F$11,IF(B67&gt;=Resumo!$D$11,3,""),IF(B67&lt;=Resumo!$F$12,IF(B67&gt;=Resumo!$D$12,4,""),""))</f>
        <v>3</v>
      </c>
      <c r="AB67" s="150">
        <f>IF(B67&lt;=Resumo!$F$13,IF(B67&gt;=Resumo!$D$13,5,""),IF(B67&lt;=Resumo!$F$14,IF(B67&gt;=Resumo!$D$14,6,""),""))</f>
        <v>5</v>
      </c>
      <c r="AC67" s="150">
        <f>IF(B67&lt;=Resumo!$F$15,IF(B67&gt;=Resumo!$D$15,7,""),IF(B67&lt;=Resumo!$F$16,IF(B67&gt;=Resumo!$D$16,8,""),""))</f>
        <v>7</v>
      </c>
      <c r="AD67" s="150">
        <f>IF(B67&lt;=Resumo!$F$17,IF(B67&gt;=Resumo!$D$17,9,""),IF(B67&lt;=Resumo!$F$18,IF(B67&gt;=Resumo!$D$18,10,""),""))</f>
        <v>9</v>
      </c>
      <c r="AE67" s="15">
        <f t="shared" si="15"/>
        <v>25</v>
      </c>
      <c r="AF67" s="15" t="str">
        <f>IF(AE67=1,Resumo!$G$9,IF(AE67=2,Resumo!$G$10,IF(AE67=3,Resumo!$G$11,IF(AE67=4,Resumo!$G$12,IF(AE67=5,Resumo!$G$13,IF(AE67=6,Resumo!$G$14,IF(AE67=7,Resumo!$G$15,IF(AE67=8,Resumo!$G$16,IF(AE67=9,Resumo!$G$17,IF(AE67=10,Resumo!$G$18,""))))))))))</f>
        <v/>
      </c>
      <c r="AH67" s="15" t="str">
        <f t="shared" si="16"/>
        <v/>
      </c>
      <c r="AI67" s="15">
        <f t="shared" si="17"/>
        <v>0</v>
      </c>
      <c r="AJ67" s="15" t="e">
        <f>IF(AE67=1,'Fase 1'!$AI$7*'Fase 1'!$AQ$10,IF(AE67=2,'Fase 1'!$AI$7*'Fase 1'!$AQ$11,IF(AE67=3,'Fase 1'!$AI$7*'Fase 1'!$AQ$12,IF(AE67=4,'Fase 1'!$AI$7*'Fase 2'!$AQ$10,IF(AE67=5,'Fase 1'!$AI$7*'Fase 2'!$AQ$11,IF(AE67=6,'Fase 1'!$AI$7*'Fase 2'!$AQ$12,IF(AE67&gt;=7,'Fase 1'!$AI$7*'Fase 1'!$AJ$7,"")))))))</f>
        <v>#VALUE!</v>
      </c>
      <c r="AK67" s="15" t="str">
        <f>IF(AE67=1,'Fase 1'!$AQ$14,IF(AE67=2,'Fase 1'!$AQ$15,IF(AE67=3,'Fase 1'!$AQ$16,IF(AE67=4,'Fase 2'!$AQ$14,IF(AE67=5,'Fase 2'!$AQ$15,IF(AE67=6,'Fase 2'!$AQ$16,IF(AE67=7,'Fase 3'!$AQ$11,IF(AE67=8,'Fase 4'!$AQ$12,IF(AE67=9,'Fase 4'!$AQ$12,IF(AE67=10,'Fase 4'!$AQ$12,""))))))))))</f>
        <v/>
      </c>
      <c r="AL67" s="15" t="str">
        <f t="shared" si="18"/>
        <v/>
      </c>
      <c r="AM67" s="15" t="str">
        <f t="shared" si="19"/>
        <v/>
      </c>
      <c r="AN67" s="15" t="str">
        <f>IF(AE67=0,"",IF(AE67&lt;=3,'Fase 1'!$AM$7*'Fase 1'!$AN$7,IF(AE67=4,'Fase 2'!$AM$7*'Fase 2'!$AN$14,IF(AE67=5,'Fase 2'!$AM$7*'Fase 2'!$AN$15,IF(AE67=6,'Fase 2'!$AM$7*'Fase 2'!$AN$16,IF(AE67=7,'Fase 3'!$AM$7*'Fase 3'!$AN$7,IF(AE67=8,'Fase 4'!$AM$7*'Fase 4'!$AN$14,IF(AE67=8,'Fase 4'!$AM$7*'Fase 4'!$AN$14,IF(AE67=9,'Fase 4'!$AM$7*'Fase 4'!$AN$15,IF(AE67=10,'Fase 4'!$AM$7*'Fase 4'!$AN$16,""))))))))))</f>
        <v/>
      </c>
    </row>
    <row r="68" spans="2:40" x14ac:dyDescent="0.25">
      <c r="B68" s="157" t="str">
        <f>IF(B67="","",IF(B67&lt;'Fase 1'!$B$5,B67+1,""))</f>
        <v/>
      </c>
      <c r="C68" s="158" t="str">
        <f t="shared" si="10"/>
        <v/>
      </c>
      <c r="D68" s="159" t="str">
        <f t="shared" si="11"/>
        <v/>
      </c>
      <c r="E68" s="160" t="str">
        <f t="shared" si="12"/>
        <v/>
      </c>
      <c r="F68" s="165"/>
      <c r="G68" s="162" t="str">
        <f>IF('Fase 1'!$B$5="","",IF($G$5="","",IF(AJ68="","",IF(100-(AK68-AL68)/AJ68*100&lt;10,"&lt; 10",100-(AK68-AL68)/AJ68*100))))</f>
        <v/>
      </c>
      <c r="H68" s="168"/>
      <c r="I68" s="167"/>
      <c r="M68" s="153" t="str">
        <f>IF($AE68=1,IF($B68&lt;=M67,M67,Resumo!$H$9+M67),"")</f>
        <v/>
      </c>
      <c r="N68" s="153" t="str">
        <f>IF($AE68=2,IF($B68&lt;=N67,N67,Resumo!$H$10+N67),IF($AE69-$AE68=0,"",M68))</f>
        <v/>
      </c>
      <c r="O68" s="153" t="str">
        <f>IF($AE68=3,IF($B68&lt;=O67,O67,Resumo!$H$11+O67),IF($AE69-$AE68=0,"",N68))</f>
        <v/>
      </c>
      <c r="P68" s="153" t="str">
        <f>IF($AE68=4,IF($B68&lt;=P67,P67,Resumo!$H$12+P67),IF($AE69-$AE68=0,"",O68))</f>
        <v/>
      </c>
      <c r="Q68" s="153" t="str">
        <f>IF($AE68=5,IF($B68&lt;=Q67,Q67,Resumo!$H$13+Q67),IF($AE69-$AE68=0,"",P68))</f>
        <v/>
      </c>
      <c r="R68" s="153" t="str">
        <f>IF($AE68=6,IF($B68&lt;=R67,R67,Resumo!$H$14+R67),IF($AE69-$AE68=0,"",Q68))</f>
        <v/>
      </c>
      <c r="S68" s="153" t="str">
        <f>IF($AE68=7,IF($B68&lt;=S67,S67,Resumo!$H$15+S67),IF($AE69-$AE68=0,"",R68))</f>
        <v/>
      </c>
      <c r="T68" s="153" t="str">
        <f>IF($AE68=8,IF($B68&lt;=T67,T67,Resumo!$H$16+T67),IF($AE69-$AE68=0,"",S68))</f>
        <v/>
      </c>
      <c r="U68" s="153" t="str">
        <f>IF($AE68=9,IF($B68&lt;=U67,U67,Resumo!$H$17+U67),IF($AE69-$AE68=0,"",T68))</f>
        <v/>
      </c>
      <c r="V68" s="153" t="str">
        <f>IF($AE68=10,IF($B68&lt;=V67,V67,Resumo!$H$18+V67),IF($AE69-$AE68=0,"",U68))</f>
        <v/>
      </c>
      <c r="X68" s="150">
        <f t="shared" si="13"/>
        <v>0</v>
      </c>
      <c r="Y68" s="150">
        <f t="shared" si="14"/>
        <v>0</v>
      </c>
      <c r="Z68" s="150">
        <f>IF(B68&lt;=Resumo!$F$9,1,IF(B68&lt;=Resumo!$F$10,2,""))</f>
        <v>1</v>
      </c>
      <c r="AA68" s="150">
        <f>IF(B68&lt;=Resumo!$F$11,IF(B68&gt;=Resumo!$D$11,3,""),IF(B68&lt;=Resumo!$F$12,IF(B68&gt;=Resumo!$D$12,4,""),""))</f>
        <v>3</v>
      </c>
      <c r="AB68" s="150">
        <f>IF(B68&lt;=Resumo!$F$13,IF(B68&gt;=Resumo!$D$13,5,""),IF(B68&lt;=Resumo!$F$14,IF(B68&gt;=Resumo!$D$14,6,""),""))</f>
        <v>5</v>
      </c>
      <c r="AC68" s="150">
        <f>IF(B68&lt;=Resumo!$F$15,IF(B68&gt;=Resumo!$D$15,7,""),IF(B68&lt;=Resumo!$F$16,IF(B68&gt;=Resumo!$D$16,8,""),""))</f>
        <v>7</v>
      </c>
      <c r="AD68" s="150">
        <f>IF(B68&lt;=Resumo!$F$17,IF(B68&gt;=Resumo!$D$17,9,""),IF(B68&lt;=Resumo!$F$18,IF(B68&gt;=Resumo!$D$18,10,""),""))</f>
        <v>9</v>
      </c>
      <c r="AE68" s="15">
        <f t="shared" si="15"/>
        <v>25</v>
      </c>
      <c r="AF68" s="15" t="str">
        <f>IF(AE68=1,Resumo!$G$9,IF(AE68=2,Resumo!$G$10,IF(AE68=3,Resumo!$G$11,IF(AE68=4,Resumo!$G$12,IF(AE68=5,Resumo!$G$13,IF(AE68=6,Resumo!$G$14,IF(AE68=7,Resumo!$G$15,IF(AE68=8,Resumo!$G$16,IF(AE68=9,Resumo!$G$17,IF(AE68=10,Resumo!$G$18,""))))))))))</f>
        <v/>
      </c>
      <c r="AH68" s="15" t="str">
        <f t="shared" si="16"/>
        <v/>
      </c>
      <c r="AI68" s="15">
        <f t="shared" si="17"/>
        <v>0</v>
      </c>
      <c r="AJ68" s="15" t="e">
        <f>IF(AE68=1,'Fase 1'!$AI$7*'Fase 1'!$AQ$10,IF(AE68=2,'Fase 1'!$AI$7*'Fase 1'!$AQ$11,IF(AE68=3,'Fase 1'!$AI$7*'Fase 1'!$AQ$12,IF(AE68=4,'Fase 1'!$AI$7*'Fase 2'!$AQ$10,IF(AE68=5,'Fase 1'!$AI$7*'Fase 2'!$AQ$11,IF(AE68=6,'Fase 1'!$AI$7*'Fase 2'!$AQ$12,IF(AE68&gt;=7,'Fase 1'!$AI$7*'Fase 1'!$AJ$7,"")))))))</f>
        <v>#VALUE!</v>
      </c>
      <c r="AK68" s="15" t="str">
        <f>IF(AE68=1,'Fase 1'!$AQ$14,IF(AE68=2,'Fase 1'!$AQ$15,IF(AE68=3,'Fase 1'!$AQ$16,IF(AE68=4,'Fase 2'!$AQ$14,IF(AE68=5,'Fase 2'!$AQ$15,IF(AE68=6,'Fase 2'!$AQ$16,IF(AE68=7,'Fase 3'!$AQ$11,IF(AE68=8,'Fase 4'!$AQ$12,IF(AE68=9,'Fase 4'!$AQ$12,IF(AE68=10,'Fase 4'!$AQ$12,""))))))))))</f>
        <v/>
      </c>
      <c r="AL68" s="15" t="str">
        <f t="shared" si="18"/>
        <v/>
      </c>
      <c r="AM68" s="15" t="str">
        <f t="shared" si="19"/>
        <v/>
      </c>
      <c r="AN68" s="15" t="str">
        <f>IF(AE68=0,"",IF(AE68&lt;=3,'Fase 1'!$AM$7*'Fase 1'!$AN$7,IF(AE68=4,'Fase 2'!$AM$7*'Fase 2'!$AN$14,IF(AE68=5,'Fase 2'!$AM$7*'Fase 2'!$AN$15,IF(AE68=6,'Fase 2'!$AM$7*'Fase 2'!$AN$16,IF(AE68=7,'Fase 3'!$AM$7*'Fase 3'!$AN$7,IF(AE68=8,'Fase 4'!$AM$7*'Fase 4'!$AN$14,IF(AE68=8,'Fase 4'!$AM$7*'Fase 4'!$AN$14,IF(AE68=9,'Fase 4'!$AM$7*'Fase 4'!$AN$15,IF(AE68=10,'Fase 4'!$AM$7*'Fase 4'!$AN$16,""))))))))))</f>
        <v/>
      </c>
    </row>
    <row r="69" spans="2:40" x14ac:dyDescent="0.25">
      <c r="B69" s="157" t="str">
        <f>IF(B68="","",IF(B68&lt;'Fase 1'!$B$5,B68+1,""))</f>
        <v/>
      </c>
      <c r="C69" s="158" t="str">
        <f t="shared" si="10"/>
        <v/>
      </c>
      <c r="D69" s="159" t="str">
        <f t="shared" si="11"/>
        <v/>
      </c>
      <c r="E69" s="160" t="str">
        <f t="shared" si="12"/>
        <v/>
      </c>
      <c r="F69" s="165"/>
      <c r="G69" s="162" t="str">
        <f>IF('Fase 1'!$B$5="","",IF($G$5="","",IF(AJ69="","",IF(100-(AK69-AL69)/AJ69*100&lt;10,"&lt; 10",100-(AK69-AL69)/AJ69*100))))</f>
        <v/>
      </c>
      <c r="H69" s="168"/>
      <c r="I69" s="167"/>
      <c r="M69" s="153" t="str">
        <f>IF($AE69=1,IF($B69&lt;=M68,M68,Resumo!$H$9+M68),"")</f>
        <v/>
      </c>
      <c r="N69" s="153" t="str">
        <f>IF($AE69=2,IF($B69&lt;=N68,N68,Resumo!$H$10+N68),IF($AE70-$AE69=0,"",M69))</f>
        <v/>
      </c>
      <c r="O69" s="153" t="str">
        <f>IF($AE69=3,IF($B69&lt;=O68,O68,Resumo!$H$11+O68),IF($AE70-$AE69=0,"",N69))</f>
        <v/>
      </c>
      <c r="P69" s="153" t="str">
        <f>IF($AE69=4,IF($B69&lt;=P68,P68,Resumo!$H$12+P68),IF($AE70-$AE69=0,"",O69))</f>
        <v/>
      </c>
      <c r="Q69" s="153" t="str">
        <f>IF($AE69=5,IF($B69&lt;=Q68,Q68,Resumo!$H$13+Q68),IF($AE70-$AE69=0,"",P69))</f>
        <v/>
      </c>
      <c r="R69" s="153" t="str">
        <f>IF($AE69=6,IF($B69&lt;=R68,R68,Resumo!$H$14+R68),IF($AE70-$AE69=0,"",Q69))</f>
        <v/>
      </c>
      <c r="S69" s="153" t="str">
        <f>IF($AE69=7,IF($B69&lt;=S68,S68,Resumo!$H$15+S68),IF($AE70-$AE69=0,"",R69))</f>
        <v/>
      </c>
      <c r="T69" s="153" t="str">
        <f>IF($AE69=8,IF($B69&lt;=T68,T68,Resumo!$H$16+T68),IF($AE70-$AE69=0,"",S69))</f>
        <v/>
      </c>
      <c r="U69" s="153" t="str">
        <f>IF($AE69=9,IF($B69&lt;=U68,U68,Resumo!$H$17+U68),IF($AE70-$AE69=0,"",T69))</f>
        <v/>
      </c>
      <c r="V69" s="153" t="str">
        <f>IF($AE69=10,IF($B69&lt;=V68,V68,Resumo!$H$18+V68),IF($AE70-$AE69=0,"",U69))</f>
        <v/>
      </c>
      <c r="X69" s="150">
        <f t="shared" si="13"/>
        <v>0</v>
      </c>
      <c r="Y69" s="150">
        <f t="shared" si="14"/>
        <v>0</v>
      </c>
      <c r="Z69" s="150">
        <f>IF(B69&lt;=Resumo!$F$9,1,IF(B69&lt;=Resumo!$F$10,2,""))</f>
        <v>1</v>
      </c>
      <c r="AA69" s="150">
        <f>IF(B69&lt;=Resumo!$F$11,IF(B69&gt;=Resumo!$D$11,3,""),IF(B69&lt;=Resumo!$F$12,IF(B69&gt;=Resumo!$D$12,4,""),""))</f>
        <v>3</v>
      </c>
      <c r="AB69" s="150">
        <f>IF(B69&lt;=Resumo!$F$13,IF(B69&gt;=Resumo!$D$13,5,""),IF(B69&lt;=Resumo!$F$14,IF(B69&gt;=Resumo!$D$14,6,""),""))</f>
        <v>5</v>
      </c>
      <c r="AC69" s="150">
        <f>IF(B69&lt;=Resumo!$F$15,IF(B69&gt;=Resumo!$D$15,7,""),IF(B69&lt;=Resumo!$F$16,IF(B69&gt;=Resumo!$D$16,8,""),""))</f>
        <v>7</v>
      </c>
      <c r="AD69" s="150">
        <f>IF(B69&lt;=Resumo!$F$17,IF(B69&gt;=Resumo!$D$17,9,""),IF(B69&lt;=Resumo!$F$18,IF(B69&gt;=Resumo!$D$18,10,""),""))</f>
        <v>9</v>
      </c>
      <c r="AE69" s="15">
        <f t="shared" si="15"/>
        <v>25</v>
      </c>
      <c r="AF69" s="15" t="str">
        <f>IF(AE69=1,Resumo!$G$9,IF(AE69=2,Resumo!$G$10,IF(AE69=3,Resumo!$G$11,IF(AE69=4,Resumo!$G$12,IF(AE69=5,Resumo!$G$13,IF(AE69=6,Resumo!$G$14,IF(AE69=7,Resumo!$G$15,IF(AE69=8,Resumo!$G$16,IF(AE69=9,Resumo!$G$17,IF(AE69=10,Resumo!$G$18,""))))))))))</f>
        <v/>
      </c>
      <c r="AH69" s="15" t="str">
        <f t="shared" si="16"/>
        <v/>
      </c>
      <c r="AI69" s="15">
        <f t="shared" si="17"/>
        <v>0</v>
      </c>
      <c r="AJ69" s="15" t="e">
        <f>IF(AE69=1,'Fase 1'!$AI$7*'Fase 1'!$AQ$10,IF(AE69=2,'Fase 1'!$AI$7*'Fase 1'!$AQ$11,IF(AE69=3,'Fase 1'!$AI$7*'Fase 1'!$AQ$12,IF(AE69=4,'Fase 1'!$AI$7*'Fase 2'!$AQ$10,IF(AE69=5,'Fase 1'!$AI$7*'Fase 2'!$AQ$11,IF(AE69=6,'Fase 1'!$AI$7*'Fase 2'!$AQ$12,IF(AE69&gt;=7,'Fase 1'!$AI$7*'Fase 1'!$AJ$7,"")))))))</f>
        <v>#VALUE!</v>
      </c>
      <c r="AK69" s="15" t="str">
        <f>IF(AE69=1,'Fase 1'!$AQ$14,IF(AE69=2,'Fase 1'!$AQ$15,IF(AE69=3,'Fase 1'!$AQ$16,IF(AE69=4,'Fase 2'!$AQ$14,IF(AE69=5,'Fase 2'!$AQ$15,IF(AE69=6,'Fase 2'!$AQ$16,IF(AE69=7,'Fase 3'!$AQ$11,IF(AE69=8,'Fase 4'!$AQ$12,IF(AE69=9,'Fase 4'!$AQ$12,IF(AE69=10,'Fase 4'!$AQ$12,""))))))))))</f>
        <v/>
      </c>
      <c r="AL69" s="15" t="str">
        <f t="shared" si="18"/>
        <v/>
      </c>
      <c r="AM69" s="15" t="str">
        <f t="shared" si="19"/>
        <v/>
      </c>
      <c r="AN69" s="15" t="str">
        <f>IF(AE69=0,"",IF(AE69&lt;=3,'Fase 1'!$AM$7*'Fase 1'!$AN$7,IF(AE69=4,'Fase 2'!$AM$7*'Fase 2'!$AN$14,IF(AE69=5,'Fase 2'!$AM$7*'Fase 2'!$AN$15,IF(AE69=6,'Fase 2'!$AM$7*'Fase 2'!$AN$16,IF(AE69=7,'Fase 3'!$AM$7*'Fase 3'!$AN$7,IF(AE69=8,'Fase 4'!$AM$7*'Fase 4'!$AN$14,IF(AE69=8,'Fase 4'!$AM$7*'Fase 4'!$AN$14,IF(AE69=9,'Fase 4'!$AM$7*'Fase 4'!$AN$15,IF(AE69=10,'Fase 4'!$AM$7*'Fase 4'!$AN$16,""))))))))))</f>
        <v/>
      </c>
    </row>
    <row r="70" spans="2:40" x14ac:dyDescent="0.25">
      <c r="B70" s="157" t="str">
        <f>IF(B69="","",IF(B69&lt;'Fase 1'!$B$5,B69+1,""))</f>
        <v/>
      </c>
      <c r="C70" s="158" t="str">
        <f t="shared" si="10"/>
        <v/>
      </c>
      <c r="D70" s="159" t="str">
        <f t="shared" si="11"/>
        <v/>
      </c>
      <c r="E70" s="160" t="str">
        <f t="shared" si="12"/>
        <v/>
      </c>
      <c r="F70" s="165"/>
      <c r="G70" s="162" t="str">
        <f>IF('Fase 1'!$B$5="","",IF($G$5="","",IF(AJ70="","",IF(100-(AK70-AL70)/AJ70*100&lt;10,"&lt; 10",100-(AK70-AL70)/AJ70*100))))</f>
        <v/>
      </c>
      <c r="H70" s="168"/>
      <c r="I70" s="167"/>
      <c r="M70" s="153" t="str">
        <f>IF($AE70=1,IF($B70&lt;=M69,M69,Resumo!$H$9+M69),"")</f>
        <v/>
      </c>
      <c r="N70" s="153" t="str">
        <f>IF($AE70=2,IF($B70&lt;=N69,N69,Resumo!$H$10+N69),IF($AE71-$AE70=0,"",M70))</f>
        <v/>
      </c>
      <c r="O70" s="153" t="str">
        <f>IF($AE70=3,IF($B70&lt;=O69,O69,Resumo!$H$11+O69),IF($AE71-$AE70=0,"",N70))</f>
        <v/>
      </c>
      <c r="P70" s="153" t="str">
        <f>IF($AE70=4,IF($B70&lt;=P69,P69,Resumo!$H$12+P69),IF($AE71-$AE70=0,"",O70))</f>
        <v/>
      </c>
      <c r="Q70" s="153" t="str">
        <f>IF($AE70=5,IF($B70&lt;=Q69,Q69,Resumo!$H$13+Q69),IF($AE71-$AE70=0,"",P70))</f>
        <v/>
      </c>
      <c r="R70" s="153" t="str">
        <f>IF($AE70=6,IF($B70&lt;=R69,R69,Resumo!$H$14+R69),IF($AE71-$AE70=0,"",Q70))</f>
        <v/>
      </c>
      <c r="S70" s="153" t="str">
        <f>IF($AE70=7,IF($B70&lt;=S69,S69,Resumo!$H$15+S69),IF($AE71-$AE70=0,"",R70))</f>
        <v/>
      </c>
      <c r="T70" s="153" t="str">
        <f>IF($AE70=8,IF($B70&lt;=T69,T69,Resumo!$H$16+T69),IF($AE71-$AE70=0,"",S70))</f>
        <v/>
      </c>
      <c r="U70" s="153" t="str">
        <f>IF($AE70=9,IF($B70&lt;=U69,U69,Resumo!$H$17+U69),IF($AE71-$AE70=0,"",T70))</f>
        <v/>
      </c>
      <c r="V70" s="153" t="str">
        <f>IF($AE70=10,IF($B70&lt;=V69,V69,Resumo!$H$18+V69),IF($AE71-$AE70=0,"",U70))</f>
        <v/>
      </c>
      <c r="X70" s="150">
        <f t="shared" si="13"/>
        <v>0</v>
      </c>
      <c r="Y70" s="150">
        <f t="shared" si="14"/>
        <v>0</v>
      </c>
      <c r="Z70" s="150">
        <f>IF(B70&lt;=Resumo!$F$9,1,IF(B70&lt;=Resumo!$F$10,2,""))</f>
        <v>1</v>
      </c>
      <c r="AA70" s="150">
        <f>IF(B70&lt;=Resumo!$F$11,IF(B70&gt;=Resumo!$D$11,3,""),IF(B70&lt;=Resumo!$F$12,IF(B70&gt;=Resumo!$D$12,4,""),""))</f>
        <v>3</v>
      </c>
      <c r="AB70" s="150">
        <f>IF(B70&lt;=Resumo!$F$13,IF(B70&gt;=Resumo!$D$13,5,""),IF(B70&lt;=Resumo!$F$14,IF(B70&gt;=Resumo!$D$14,6,""),""))</f>
        <v>5</v>
      </c>
      <c r="AC70" s="150">
        <f>IF(B70&lt;=Resumo!$F$15,IF(B70&gt;=Resumo!$D$15,7,""),IF(B70&lt;=Resumo!$F$16,IF(B70&gt;=Resumo!$D$16,8,""),""))</f>
        <v>7</v>
      </c>
      <c r="AD70" s="150">
        <f>IF(B70&lt;=Resumo!$F$17,IF(B70&gt;=Resumo!$D$17,9,""),IF(B70&lt;=Resumo!$F$18,IF(B70&gt;=Resumo!$D$18,10,""),""))</f>
        <v>9</v>
      </c>
      <c r="AE70" s="15">
        <f t="shared" si="15"/>
        <v>25</v>
      </c>
      <c r="AF70" s="15" t="str">
        <f>IF(AE70=1,Resumo!$G$9,IF(AE70=2,Resumo!$G$10,IF(AE70=3,Resumo!$G$11,IF(AE70=4,Resumo!$G$12,IF(AE70=5,Resumo!$G$13,IF(AE70=6,Resumo!$G$14,IF(AE70=7,Resumo!$G$15,IF(AE70=8,Resumo!$G$16,IF(AE70=9,Resumo!$G$17,IF(AE70=10,Resumo!$G$18,""))))))))))</f>
        <v/>
      </c>
      <c r="AH70" s="15" t="str">
        <f t="shared" si="16"/>
        <v/>
      </c>
      <c r="AI70" s="15">
        <f t="shared" si="17"/>
        <v>0</v>
      </c>
      <c r="AJ70" s="15" t="e">
        <f>IF(AE70=1,'Fase 1'!$AI$7*'Fase 1'!$AQ$10,IF(AE70=2,'Fase 1'!$AI$7*'Fase 1'!$AQ$11,IF(AE70=3,'Fase 1'!$AI$7*'Fase 1'!$AQ$12,IF(AE70=4,'Fase 1'!$AI$7*'Fase 2'!$AQ$10,IF(AE70=5,'Fase 1'!$AI$7*'Fase 2'!$AQ$11,IF(AE70=6,'Fase 1'!$AI$7*'Fase 2'!$AQ$12,IF(AE70&gt;=7,'Fase 1'!$AI$7*'Fase 1'!$AJ$7,"")))))))</f>
        <v>#VALUE!</v>
      </c>
      <c r="AK70" s="15" t="str">
        <f>IF(AE70=1,'Fase 1'!$AQ$14,IF(AE70=2,'Fase 1'!$AQ$15,IF(AE70=3,'Fase 1'!$AQ$16,IF(AE70=4,'Fase 2'!$AQ$14,IF(AE70=5,'Fase 2'!$AQ$15,IF(AE70=6,'Fase 2'!$AQ$16,IF(AE70=7,'Fase 3'!$AQ$11,IF(AE70=8,'Fase 4'!$AQ$12,IF(AE70=9,'Fase 4'!$AQ$12,IF(AE70=10,'Fase 4'!$AQ$12,""))))))))))</f>
        <v/>
      </c>
      <c r="AL70" s="15" t="str">
        <f t="shared" si="18"/>
        <v/>
      </c>
      <c r="AM70" s="15" t="str">
        <f t="shared" si="19"/>
        <v/>
      </c>
      <c r="AN70" s="15" t="str">
        <f>IF(AE70=0,"",IF(AE70&lt;=3,'Fase 1'!$AM$7*'Fase 1'!$AN$7,IF(AE70=4,'Fase 2'!$AM$7*'Fase 2'!$AN$14,IF(AE70=5,'Fase 2'!$AM$7*'Fase 2'!$AN$15,IF(AE70=6,'Fase 2'!$AM$7*'Fase 2'!$AN$16,IF(AE70=7,'Fase 3'!$AM$7*'Fase 3'!$AN$7,IF(AE70=8,'Fase 4'!$AM$7*'Fase 4'!$AN$14,IF(AE70=8,'Fase 4'!$AM$7*'Fase 4'!$AN$14,IF(AE70=9,'Fase 4'!$AM$7*'Fase 4'!$AN$15,IF(AE70=10,'Fase 4'!$AM$7*'Fase 4'!$AN$16,""))))))))))</f>
        <v/>
      </c>
    </row>
    <row r="71" spans="2:40" x14ac:dyDescent="0.25">
      <c r="B71" s="157" t="str">
        <f>IF(B70="","",IF(B70&lt;'Fase 1'!$B$5,B70+1,""))</f>
        <v/>
      </c>
      <c r="C71" s="158" t="str">
        <f t="shared" si="10"/>
        <v/>
      </c>
      <c r="D71" s="159" t="str">
        <f t="shared" si="11"/>
        <v/>
      </c>
      <c r="E71" s="160" t="str">
        <f t="shared" si="12"/>
        <v/>
      </c>
      <c r="F71" s="165"/>
      <c r="G71" s="162" t="str">
        <f>IF('Fase 1'!$B$5="","",IF($G$5="","",IF(AJ71="","",IF(100-(AK71-AL71)/AJ71*100&lt;10,"&lt; 10",100-(AK71-AL71)/AJ71*100))))</f>
        <v/>
      </c>
      <c r="H71" s="168"/>
      <c r="I71" s="167"/>
      <c r="M71" s="153" t="str">
        <f>IF($AE71=1,IF($B71&lt;=M70,M70,Resumo!$H$9+M70),"")</f>
        <v/>
      </c>
      <c r="N71" s="153" t="str">
        <f>IF($AE71=2,IF($B71&lt;=N70,N70,Resumo!$H$10+N70),IF($AE72-$AE71=0,"",M71))</f>
        <v/>
      </c>
      <c r="O71" s="153" t="str">
        <f>IF($AE71=3,IF($B71&lt;=O70,O70,Resumo!$H$11+O70),IF($AE72-$AE71=0,"",N71))</f>
        <v/>
      </c>
      <c r="P71" s="153" t="str">
        <f>IF($AE71=4,IF($B71&lt;=P70,P70,Resumo!$H$12+P70),IF($AE72-$AE71=0,"",O71))</f>
        <v/>
      </c>
      <c r="Q71" s="153" t="str">
        <f>IF($AE71=5,IF($B71&lt;=Q70,Q70,Resumo!$H$13+Q70),IF($AE72-$AE71=0,"",P71))</f>
        <v/>
      </c>
      <c r="R71" s="153" t="str">
        <f>IF($AE71=6,IF($B71&lt;=R70,R70,Resumo!$H$14+R70),IF($AE72-$AE71=0,"",Q71))</f>
        <v/>
      </c>
      <c r="S71" s="153" t="str">
        <f>IF($AE71=7,IF($B71&lt;=S70,S70,Resumo!$H$15+S70),IF($AE72-$AE71=0,"",R71))</f>
        <v/>
      </c>
      <c r="T71" s="153" t="str">
        <f>IF($AE71=8,IF($B71&lt;=T70,T70,Resumo!$H$16+T70),IF($AE72-$AE71=0,"",S71))</f>
        <v/>
      </c>
      <c r="U71" s="153" t="str">
        <f>IF($AE71=9,IF($B71&lt;=U70,U70,Resumo!$H$17+U70),IF($AE72-$AE71=0,"",T71))</f>
        <v/>
      </c>
      <c r="V71" s="153" t="str">
        <f>IF($AE71=10,IF($B71&lt;=V70,V70,Resumo!$H$18+V70),IF($AE72-$AE71=0,"",U71))</f>
        <v/>
      </c>
      <c r="X71" s="150">
        <f t="shared" si="13"/>
        <v>0</v>
      </c>
      <c r="Y71" s="150">
        <f t="shared" si="14"/>
        <v>0</v>
      </c>
      <c r="Z71" s="150">
        <f>IF(B71&lt;=Resumo!$F$9,1,IF(B71&lt;=Resumo!$F$10,2,""))</f>
        <v>1</v>
      </c>
      <c r="AA71" s="150">
        <f>IF(B71&lt;=Resumo!$F$11,IF(B71&gt;=Resumo!$D$11,3,""),IF(B71&lt;=Resumo!$F$12,IF(B71&gt;=Resumo!$D$12,4,""),""))</f>
        <v>3</v>
      </c>
      <c r="AB71" s="150">
        <f>IF(B71&lt;=Resumo!$F$13,IF(B71&gt;=Resumo!$D$13,5,""),IF(B71&lt;=Resumo!$F$14,IF(B71&gt;=Resumo!$D$14,6,""),""))</f>
        <v>5</v>
      </c>
      <c r="AC71" s="150">
        <f>IF(B71&lt;=Resumo!$F$15,IF(B71&gt;=Resumo!$D$15,7,""),IF(B71&lt;=Resumo!$F$16,IF(B71&gt;=Resumo!$D$16,8,""),""))</f>
        <v>7</v>
      </c>
      <c r="AD71" s="150">
        <f>IF(B71&lt;=Resumo!$F$17,IF(B71&gt;=Resumo!$D$17,9,""),IF(B71&lt;=Resumo!$F$18,IF(B71&gt;=Resumo!$D$18,10,""),""))</f>
        <v>9</v>
      </c>
      <c r="AE71" s="15">
        <f t="shared" si="15"/>
        <v>25</v>
      </c>
      <c r="AF71" s="15" t="str">
        <f>IF(AE71=1,Resumo!$G$9,IF(AE71=2,Resumo!$G$10,IF(AE71=3,Resumo!$G$11,IF(AE71=4,Resumo!$G$12,IF(AE71=5,Resumo!$G$13,IF(AE71=6,Resumo!$G$14,IF(AE71=7,Resumo!$G$15,IF(AE71=8,Resumo!$G$16,IF(AE71=9,Resumo!$G$17,IF(AE71=10,Resumo!$G$18,""))))))))))</f>
        <v/>
      </c>
      <c r="AH71" s="15" t="str">
        <f t="shared" si="16"/>
        <v/>
      </c>
      <c r="AI71" s="15">
        <f t="shared" si="17"/>
        <v>0</v>
      </c>
      <c r="AJ71" s="15" t="e">
        <f>IF(AE71=1,'Fase 1'!$AI$7*'Fase 1'!$AQ$10,IF(AE71=2,'Fase 1'!$AI$7*'Fase 1'!$AQ$11,IF(AE71=3,'Fase 1'!$AI$7*'Fase 1'!$AQ$12,IF(AE71=4,'Fase 1'!$AI$7*'Fase 2'!$AQ$10,IF(AE71=5,'Fase 1'!$AI$7*'Fase 2'!$AQ$11,IF(AE71=6,'Fase 1'!$AI$7*'Fase 2'!$AQ$12,IF(AE71&gt;=7,'Fase 1'!$AI$7*'Fase 1'!$AJ$7,"")))))))</f>
        <v>#VALUE!</v>
      </c>
      <c r="AK71" s="15" t="str">
        <f>IF(AE71=1,'Fase 1'!$AQ$14,IF(AE71=2,'Fase 1'!$AQ$15,IF(AE71=3,'Fase 1'!$AQ$16,IF(AE71=4,'Fase 2'!$AQ$14,IF(AE71=5,'Fase 2'!$AQ$15,IF(AE71=6,'Fase 2'!$AQ$16,IF(AE71=7,'Fase 3'!$AQ$11,IF(AE71=8,'Fase 4'!$AQ$12,IF(AE71=9,'Fase 4'!$AQ$12,IF(AE71=10,'Fase 4'!$AQ$12,""))))))))))</f>
        <v/>
      </c>
      <c r="AL71" s="15" t="str">
        <f t="shared" si="18"/>
        <v/>
      </c>
      <c r="AM71" s="15" t="str">
        <f t="shared" si="19"/>
        <v/>
      </c>
      <c r="AN71" s="15" t="str">
        <f>IF(AE71=0,"",IF(AE71&lt;=3,'Fase 1'!$AM$7*'Fase 1'!$AN$7,IF(AE71=4,'Fase 2'!$AM$7*'Fase 2'!$AN$14,IF(AE71=5,'Fase 2'!$AM$7*'Fase 2'!$AN$15,IF(AE71=6,'Fase 2'!$AM$7*'Fase 2'!$AN$16,IF(AE71=7,'Fase 3'!$AM$7*'Fase 3'!$AN$7,IF(AE71=8,'Fase 4'!$AM$7*'Fase 4'!$AN$14,IF(AE71=8,'Fase 4'!$AM$7*'Fase 4'!$AN$14,IF(AE71=9,'Fase 4'!$AM$7*'Fase 4'!$AN$15,IF(AE71=10,'Fase 4'!$AM$7*'Fase 4'!$AN$16,""))))))))))</f>
        <v/>
      </c>
    </row>
    <row r="72" spans="2:40" x14ac:dyDescent="0.25">
      <c r="B72" s="157" t="str">
        <f>IF(B71="","",IF(B71&lt;'Fase 1'!$B$5,B71+1,""))</f>
        <v/>
      </c>
      <c r="C72" s="158" t="str">
        <f t="shared" si="10"/>
        <v/>
      </c>
      <c r="D72" s="159" t="str">
        <f t="shared" si="11"/>
        <v/>
      </c>
      <c r="E72" s="160" t="str">
        <f t="shared" si="12"/>
        <v/>
      </c>
      <c r="F72" s="165"/>
      <c r="G72" s="162" t="str">
        <f>IF('Fase 1'!$B$5="","",IF($G$5="","",IF(AJ72="","",IF(100-(AK72-AL72)/AJ72*100&lt;10,"&lt; 10",100-(AK72-AL72)/AJ72*100))))</f>
        <v/>
      </c>
      <c r="H72" s="168"/>
      <c r="I72" s="167"/>
      <c r="M72" s="153" t="str">
        <f>IF($AE72=1,IF($B72&lt;=M71,M71,Resumo!$H$9+M71),"")</f>
        <v/>
      </c>
      <c r="N72" s="153" t="str">
        <f>IF($AE72=2,IF($B72&lt;=N71,N71,Resumo!$H$10+N71),IF($AE73-$AE72=0,"",M72))</f>
        <v/>
      </c>
      <c r="O72" s="153" t="str">
        <f>IF($AE72=3,IF($B72&lt;=O71,O71,Resumo!$H$11+O71),IF($AE73-$AE72=0,"",N72))</f>
        <v/>
      </c>
      <c r="P72" s="153" t="str">
        <f>IF($AE72=4,IF($B72&lt;=P71,P71,Resumo!$H$12+P71),IF($AE73-$AE72=0,"",O72))</f>
        <v/>
      </c>
      <c r="Q72" s="153" t="str">
        <f>IF($AE72=5,IF($B72&lt;=Q71,Q71,Resumo!$H$13+Q71),IF($AE73-$AE72=0,"",P72))</f>
        <v/>
      </c>
      <c r="R72" s="153" t="str">
        <f>IF($AE72=6,IF($B72&lt;=R71,R71,Resumo!$H$14+R71),IF($AE73-$AE72=0,"",Q72))</f>
        <v/>
      </c>
      <c r="S72" s="153" t="str">
        <f>IF($AE72=7,IF($B72&lt;=S71,S71,Resumo!$H$15+S71),IF($AE73-$AE72=0,"",R72))</f>
        <v/>
      </c>
      <c r="T72" s="153" t="str">
        <f>IF($AE72=8,IF($B72&lt;=T71,T71,Resumo!$H$16+T71),IF($AE73-$AE72=0,"",S72))</f>
        <v/>
      </c>
      <c r="U72" s="153" t="str">
        <f>IF($AE72=9,IF($B72&lt;=U71,U71,Resumo!$H$17+U71),IF($AE73-$AE72=0,"",T72))</f>
        <v/>
      </c>
      <c r="V72" s="153" t="str">
        <f>IF($AE72=10,IF($B72&lt;=V71,V71,Resumo!$H$18+V71),IF($AE73-$AE72=0,"",U72))</f>
        <v/>
      </c>
      <c r="X72" s="150">
        <f t="shared" si="13"/>
        <v>0</v>
      </c>
      <c r="Y72" s="150">
        <f t="shared" si="14"/>
        <v>0</v>
      </c>
      <c r="Z72" s="150">
        <f>IF(B72&lt;=Resumo!$F$9,1,IF(B72&lt;=Resumo!$F$10,2,""))</f>
        <v>1</v>
      </c>
      <c r="AA72" s="150">
        <f>IF(B72&lt;=Resumo!$F$11,IF(B72&gt;=Resumo!$D$11,3,""),IF(B72&lt;=Resumo!$F$12,IF(B72&gt;=Resumo!$D$12,4,""),""))</f>
        <v>3</v>
      </c>
      <c r="AB72" s="150">
        <f>IF(B72&lt;=Resumo!$F$13,IF(B72&gt;=Resumo!$D$13,5,""),IF(B72&lt;=Resumo!$F$14,IF(B72&gt;=Resumo!$D$14,6,""),""))</f>
        <v>5</v>
      </c>
      <c r="AC72" s="150">
        <f>IF(B72&lt;=Resumo!$F$15,IF(B72&gt;=Resumo!$D$15,7,""),IF(B72&lt;=Resumo!$F$16,IF(B72&gt;=Resumo!$D$16,8,""),""))</f>
        <v>7</v>
      </c>
      <c r="AD72" s="150">
        <f>IF(B72&lt;=Resumo!$F$17,IF(B72&gt;=Resumo!$D$17,9,""),IF(B72&lt;=Resumo!$F$18,IF(B72&gt;=Resumo!$D$18,10,""),""))</f>
        <v>9</v>
      </c>
      <c r="AE72" s="15">
        <f t="shared" si="15"/>
        <v>25</v>
      </c>
      <c r="AF72" s="15" t="str">
        <f>IF(AE72=1,Resumo!$G$9,IF(AE72=2,Resumo!$G$10,IF(AE72=3,Resumo!$G$11,IF(AE72=4,Resumo!$G$12,IF(AE72=5,Resumo!$G$13,IF(AE72=6,Resumo!$G$14,IF(AE72=7,Resumo!$G$15,IF(AE72=8,Resumo!$G$16,IF(AE72=9,Resumo!$G$17,IF(AE72=10,Resumo!$G$18,""))))))))))</f>
        <v/>
      </c>
      <c r="AH72" s="15" t="str">
        <f t="shared" si="16"/>
        <v/>
      </c>
      <c r="AI72" s="15">
        <f t="shared" si="17"/>
        <v>0</v>
      </c>
      <c r="AJ72" s="15" t="e">
        <f>IF(AE72=1,'Fase 1'!$AI$7*'Fase 1'!$AQ$10,IF(AE72=2,'Fase 1'!$AI$7*'Fase 1'!$AQ$11,IF(AE72=3,'Fase 1'!$AI$7*'Fase 1'!$AQ$12,IF(AE72=4,'Fase 1'!$AI$7*'Fase 2'!$AQ$10,IF(AE72=5,'Fase 1'!$AI$7*'Fase 2'!$AQ$11,IF(AE72=6,'Fase 1'!$AI$7*'Fase 2'!$AQ$12,IF(AE72&gt;=7,'Fase 1'!$AI$7*'Fase 1'!$AJ$7,"")))))))</f>
        <v>#VALUE!</v>
      </c>
      <c r="AK72" s="15" t="str">
        <f>IF(AE72=1,'Fase 1'!$AQ$14,IF(AE72=2,'Fase 1'!$AQ$15,IF(AE72=3,'Fase 1'!$AQ$16,IF(AE72=4,'Fase 2'!$AQ$14,IF(AE72=5,'Fase 2'!$AQ$15,IF(AE72=6,'Fase 2'!$AQ$16,IF(AE72=7,'Fase 3'!$AQ$11,IF(AE72=8,'Fase 4'!$AQ$12,IF(AE72=9,'Fase 4'!$AQ$12,IF(AE72=10,'Fase 4'!$AQ$12,""))))))))))</f>
        <v/>
      </c>
      <c r="AL72" s="15" t="str">
        <f t="shared" si="18"/>
        <v/>
      </c>
      <c r="AM72" s="15" t="str">
        <f t="shared" si="19"/>
        <v/>
      </c>
      <c r="AN72" s="15" t="str">
        <f>IF(AE72=0,"",IF(AE72&lt;=3,'Fase 1'!$AM$7*'Fase 1'!$AN$7,IF(AE72=4,'Fase 2'!$AM$7*'Fase 2'!$AN$14,IF(AE72=5,'Fase 2'!$AM$7*'Fase 2'!$AN$15,IF(AE72=6,'Fase 2'!$AM$7*'Fase 2'!$AN$16,IF(AE72=7,'Fase 3'!$AM$7*'Fase 3'!$AN$7,IF(AE72=8,'Fase 4'!$AM$7*'Fase 4'!$AN$14,IF(AE72=8,'Fase 4'!$AM$7*'Fase 4'!$AN$14,IF(AE72=9,'Fase 4'!$AM$7*'Fase 4'!$AN$15,IF(AE72=10,'Fase 4'!$AM$7*'Fase 4'!$AN$16,""))))))))))</f>
        <v/>
      </c>
    </row>
    <row r="73" spans="2:40" x14ac:dyDescent="0.25">
      <c r="B73" s="157" t="str">
        <f>IF(B72="","",IF(B72&lt;'Fase 1'!$B$5,B72+1,""))</f>
        <v/>
      </c>
      <c r="C73" s="158" t="str">
        <f t="shared" si="10"/>
        <v/>
      </c>
      <c r="D73" s="159" t="str">
        <f t="shared" si="11"/>
        <v/>
      </c>
      <c r="E73" s="160" t="str">
        <f t="shared" si="12"/>
        <v/>
      </c>
      <c r="F73" s="165"/>
      <c r="G73" s="162" t="str">
        <f>IF('Fase 1'!$B$5="","",IF($G$5="","",IF(AJ73="","",IF(100-(AK73-AL73)/AJ73*100&lt;10,"&lt; 10",100-(AK73-AL73)/AJ73*100))))</f>
        <v/>
      </c>
      <c r="H73" s="168"/>
      <c r="I73" s="167"/>
      <c r="M73" s="153" t="str">
        <f>IF($AE73=1,IF($B73&lt;=M72,M72,Resumo!$H$9+M72),"")</f>
        <v/>
      </c>
      <c r="N73" s="153" t="str">
        <f>IF($AE73=2,IF($B73&lt;=N72,N72,Resumo!$H$10+N72),IF($AE74-$AE73=0,"",M73))</f>
        <v/>
      </c>
      <c r="O73" s="153" t="str">
        <f>IF($AE73=3,IF($B73&lt;=O72,O72,Resumo!$H$11+O72),IF($AE74-$AE73=0,"",N73))</f>
        <v/>
      </c>
      <c r="P73" s="153" t="str">
        <f>IF($AE73=4,IF($B73&lt;=P72,P72,Resumo!$H$12+P72),IF($AE74-$AE73=0,"",O73))</f>
        <v/>
      </c>
      <c r="Q73" s="153" t="str">
        <f>IF($AE73=5,IF($B73&lt;=Q72,Q72,Resumo!$H$13+Q72),IF($AE74-$AE73=0,"",P73))</f>
        <v/>
      </c>
      <c r="R73" s="153" t="str">
        <f>IF($AE73=6,IF($B73&lt;=R72,R72,Resumo!$H$14+R72),IF($AE74-$AE73=0,"",Q73))</f>
        <v/>
      </c>
      <c r="S73" s="153" t="str">
        <f>IF($AE73=7,IF($B73&lt;=S72,S72,Resumo!$H$15+S72),IF($AE74-$AE73=0,"",R73))</f>
        <v/>
      </c>
      <c r="T73" s="153" t="str">
        <f>IF($AE73=8,IF($B73&lt;=T72,T72,Resumo!$H$16+T72),IF($AE74-$AE73=0,"",S73))</f>
        <v/>
      </c>
      <c r="U73" s="153" t="str">
        <f>IF($AE73=9,IF($B73&lt;=U72,U72,Resumo!$H$17+U72),IF($AE74-$AE73=0,"",T73))</f>
        <v/>
      </c>
      <c r="V73" s="153" t="str">
        <f>IF($AE73=10,IF($B73&lt;=V72,V72,Resumo!$H$18+V72),IF($AE74-$AE73=0,"",U73))</f>
        <v/>
      </c>
      <c r="X73" s="150">
        <f t="shared" si="13"/>
        <v>0</v>
      </c>
      <c r="Y73" s="150">
        <f t="shared" si="14"/>
        <v>0</v>
      </c>
      <c r="Z73" s="150">
        <f>IF(B73&lt;=Resumo!$F$9,1,IF(B73&lt;=Resumo!$F$10,2,""))</f>
        <v>1</v>
      </c>
      <c r="AA73" s="150">
        <f>IF(B73&lt;=Resumo!$F$11,IF(B73&gt;=Resumo!$D$11,3,""),IF(B73&lt;=Resumo!$F$12,IF(B73&gt;=Resumo!$D$12,4,""),""))</f>
        <v>3</v>
      </c>
      <c r="AB73" s="150">
        <f>IF(B73&lt;=Resumo!$F$13,IF(B73&gt;=Resumo!$D$13,5,""),IF(B73&lt;=Resumo!$F$14,IF(B73&gt;=Resumo!$D$14,6,""),""))</f>
        <v>5</v>
      </c>
      <c r="AC73" s="150">
        <f>IF(B73&lt;=Resumo!$F$15,IF(B73&gt;=Resumo!$D$15,7,""),IF(B73&lt;=Resumo!$F$16,IF(B73&gt;=Resumo!$D$16,8,""),""))</f>
        <v>7</v>
      </c>
      <c r="AD73" s="150">
        <f>IF(B73&lt;=Resumo!$F$17,IF(B73&gt;=Resumo!$D$17,9,""),IF(B73&lt;=Resumo!$F$18,IF(B73&gt;=Resumo!$D$18,10,""),""))</f>
        <v>9</v>
      </c>
      <c r="AE73" s="15">
        <f t="shared" si="15"/>
        <v>25</v>
      </c>
      <c r="AF73" s="15" t="str">
        <f>IF(AE73=1,Resumo!$G$9,IF(AE73=2,Resumo!$G$10,IF(AE73=3,Resumo!$G$11,IF(AE73=4,Resumo!$G$12,IF(AE73=5,Resumo!$G$13,IF(AE73=6,Resumo!$G$14,IF(AE73=7,Resumo!$G$15,IF(AE73=8,Resumo!$G$16,IF(AE73=9,Resumo!$G$17,IF(AE73=10,Resumo!$G$18,""))))))))))</f>
        <v/>
      </c>
      <c r="AH73" s="15" t="str">
        <f t="shared" si="16"/>
        <v/>
      </c>
      <c r="AI73" s="15">
        <f t="shared" si="17"/>
        <v>0</v>
      </c>
      <c r="AJ73" s="15" t="e">
        <f>IF(AE73=1,'Fase 1'!$AI$7*'Fase 1'!$AQ$10,IF(AE73=2,'Fase 1'!$AI$7*'Fase 1'!$AQ$11,IF(AE73=3,'Fase 1'!$AI$7*'Fase 1'!$AQ$12,IF(AE73=4,'Fase 1'!$AI$7*'Fase 2'!$AQ$10,IF(AE73=5,'Fase 1'!$AI$7*'Fase 2'!$AQ$11,IF(AE73=6,'Fase 1'!$AI$7*'Fase 2'!$AQ$12,IF(AE73&gt;=7,'Fase 1'!$AI$7*'Fase 1'!$AJ$7,"")))))))</f>
        <v>#VALUE!</v>
      </c>
      <c r="AK73" s="15" t="str">
        <f>IF(AE73=1,'Fase 1'!$AQ$14,IF(AE73=2,'Fase 1'!$AQ$15,IF(AE73=3,'Fase 1'!$AQ$16,IF(AE73=4,'Fase 2'!$AQ$14,IF(AE73=5,'Fase 2'!$AQ$15,IF(AE73=6,'Fase 2'!$AQ$16,IF(AE73=7,'Fase 3'!$AQ$11,IF(AE73=8,'Fase 4'!$AQ$12,IF(AE73=9,'Fase 4'!$AQ$12,IF(AE73=10,'Fase 4'!$AQ$12,""))))))))))</f>
        <v/>
      </c>
      <c r="AL73" s="15" t="str">
        <f t="shared" si="18"/>
        <v/>
      </c>
      <c r="AM73" s="15" t="str">
        <f t="shared" si="19"/>
        <v/>
      </c>
      <c r="AN73" s="15" t="str">
        <f>IF(AE73=0,"",IF(AE73&lt;=3,'Fase 1'!$AM$7*'Fase 1'!$AN$7,IF(AE73=4,'Fase 2'!$AM$7*'Fase 2'!$AN$14,IF(AE73=5,'Fase 2'!$AM$7*'Fase 2'!$AN$15,IF(AE73=6,'Fase 2'!$AM$7*'Fase 2'!$AN$16,IF(AE73=7,'Fase 3'!$AM$7*'Fase 3'!$AN$7,IF(AE73=8,'Fase 4'!$AM$7*'Fase 4'!$AN$14,IF(AE73=8,'Fase 4'!$AM$7*'Fase 4'!$AN$14,IF(AE73=9,'Fase 4'!$AM$7*'Fase 4'!$AN$15,IF(AE73=10,'Fase 4'!$AM$7*'Fase 4'!$AN$16,""))))))))))</f>
        <v/>
      </c>
    </row>
    <row r="74" spans="2:40" x14ac:dyDescent="0.25">
      <c r="B74" s="157" t="str">
        <f>IF(B73="","",IF(B73&lt;'Fase 1'!$B$5,B73+1,""))</f>
        <v/>
      </c>
      <c r="C74" s="158" t="str">
        <f t="shared" ref="C74:C105" si="20">IF(C73="","",IF(B74="","",C73+1))</f>
        <v/>
      </c>
      <c r="D74" s="159" t="str">
        <f t="shared" ref="D74:D105" si="21">IF($G$5="","",IF(B74=Y74,IF(OR(H74="x",H74="X"),"",IF(AF74&gt;AI74,"SIM","")),""))</f>
        <v/>
      </c>
      <c r="E74" s="160" t="str">
        <f t="shared" ref="E74:E105" si="22">IF(D74="SIM",IF(AI74&gt;=AF74,"",AF74-AI74),"")</f>
        <v/>
      </c>
      <c r="F74" s="165"/>
      <c r="G74" s="162" t="str">
        <f>IF('Fase 1'!$B$5="","",IF($G$5="","",IF(AJ74="","",IF(100-(AK74-AL74)/AJ74*100&lt;10,"&lt; 10",100-(AK74-AL74)/AJ74*100))))</f>
        <v/>
      </c>
      <c r="H74" s="168"/>
      <c r="I74" s="167"/>
      <c r="M74" s="153" t="str">
        <f>IF($AE74=1,IF($B74&lt;=M73,M73,Resumo!$H$9+M73),"")</f>
        <v/>
      </c>
      <c r="N74" s="153" t="str">
        <f>IF($AE74=2,IF($B74&lt;=N73,N73,Resumo!$H$10+N73),IF($AE75-$AE74=0,"",M74))</f>
        <v/>
      </c>
      <c r="O74" s="153" t="str">
        <f>IF($AE74=3,IF($B74&lt;=O73,O73,Resumo!$H$11+O73),IF($AE75-$AE74=0,"",N74))</f>
        <v/>
      </c>
      <c r="P74" s="153" t="str">
        <f>IF($AE74=4,IF($B74&lt;=P73,P73,Resumo!$H$12+P73),IF($AE75-$AE74=0,"",O74))</f>
        <v/>
      </c>
      <c r="Q74" s="153" t="str">
        <f>IF($AE74=5,IF($B74&lt;=Q73,Q73,Resumo!$H$13+Q73),IF($AE75-$AE74=0,"",P74))</f>
        <v/>
      </c>
      <c r="R74" s="153" t="str">
        <f>IF($AE74=6,IF($B74&lt;=R73,R73,Resumo!$H$14+R73),IF($AE75-$AE74=0,"",Q74))</f>
        <v/>
      </c>
      <c r="S74" s="153" t="str">
        <f>IF($AE74=7,IF($B74&lt;=S73,S73,Resumo!$H$15+S73),IF($AE75-$AE74=0,"",R74))</f>
        <v/>
      </c>
      <c r="T74" s="153" t="str">
        <f>IF($AE74=8,IF($B74&lt;=T73,T73,Resumo!$H$16+T73),IF($AE75-$AE74=0,"",S74))</f>
        <v/>
      </c>
      <c r="U74" s="153" t="str">
        <f>IF($AE74=9,IF($B74&lt;=U73,U73,Resumo!$H$17+U73),IF($AE75-$AE74=0,"",T74))</f>
        <v/>
      </c>
      <c r="V74" s="153" t="str">
        <f>IF($AE74=10,IF($B74&lt;=V73,V73,Resumo!$H$18+V73),IF($AE75-$AE74=0,"",U74))</f>
        <v/>
      </c>
      <c r="X74" s="150">
        <f t="shared" ref="X74:X105" si="23">SUM(M74:V74)</f>
        <v>0</v>
      </c>
      <c r="Y74" s="150">
        <f t="shared" ref="Y74:Y105" si="24">IF(X74&gt;X75,V74,X74)</f>
        <v>0</v>
      </c>
      <c r="Z74" s="150">
        <f>IF(B74&lt;=Resumo!$F$9,1,IF(B74&lt;=Resumo!$F$10,2,""))</f>
        <v>1</v>
      </c>
      <c r="AA74" s="150">
        <f>IF(B74&lt;=Resumo!$F$11,IF(B74&gt;=Resumo!$D$11,3,""),IF(B74&lt;=Resumo!$F$12,IF(B74&gt;=Resumo!$D$12,4,""),""))</f>
        <v>3</v>
      </c>
      <c r="AB74" s="150">
        <f>IF(B74&lt;=Resumo!$F$13,IF(B74&gt;=Resumo!$D$13,5,""),IF(B74&lt;=Resumo!$F$14,IF(B74&gt;=Resumo!$D$14,6,""),""))</f>
        <v>5</v>
      </c>
      <c r="AC74" s="150">
        <f>IF(B74&lt;=Resumo!$F$15,IF(B74&gt;=Resumo!$D$15,7,""),IF(B74&lt;=Resumo!$F$16,IF(B74&gt;=Resumo!$D$16,8,""),""))</f>
        <v>7</v>
      </c>
      <c r="AD74" s="150">
        <f>IF(B74&lt;=Resumo!$F$17,IF(B74&gt;=Resumo!$D$17,9,""),IF(B74&lt;=Resumo!$F$18,IF(B74&gt;=Resumo!$D$18,10,""),""))</f>
        <v>9</v>
      </c>
      <c r="AE74" s="15">
        <f t="shared" ref="AE74:AE105" si="25">SUM(Z74:AD74)</f>
        <v>25</v>
      </c>
      <c r="AF74" s="15" t="str">
        <f>IF(AE74=1,Resumo!$G$9,IF(AE74=2,Resumo!$G$10,IF(AE74=3,Resumo!$G$11,IF(AE74=4,Resumo!$G$12,IF(AE74=5,Resumo!$G$13,IF(AE74=6,Resumo!$G$14,IF(AE74=7,Resumo!$G$15,IF(AE74=8,Resumo!$G$16,IF(AE74=9,Resumo!$G$17,IF(AE74=10,Resumo!$G$18,""))))))))))</f>
        <v/>
      </c>
      <c r="AH74" s="15" t="str">
        <f t="shared" ref="AH74:AH105" si="26">IF(B74=Y74,1,"")</f>
        <v/>
      </c>
      <c r="AI74" s="15">
        <f t="shared" ref="AI74:AI105" si="27">IF(AH73=1,F74,AI73+F74)</f>
        <v>0</v>
      </c>
      <c r="AJ74" s="15" t="e">
        <f>IF(AE74=1,'Fase 1'!$AI$7*'Fase 1'!$AQ$10,IF(AE74=2,'Fase 1'!$AI$7*'Fase 1'!$AQ$11,IF(AE74=3,'Fase 1'!$AI$7*'Fase 1'!$AQ$12,IF(AE74=4,'Fase 1'!$AI$7*'Fase 2'!$AQ$10,IF(AE74=5,'Fase 1'!$AI$7*'Fase 2'!$AQ$11,IF(AE74=6,'Fase 1'!$AI$7*'Fase 2'!$AQ$12,IF(AE74&gt;=7,'Fase 1'!$AI$7*'Fase 1'!$AJ$7,"")))))))</f>
        <v>#VALUE!</v>
      </c>
      <c r="AK74" s="15" t="str">
        <f>IF(AE74=1,'Fase 1'!$AQ$14,IF(AE74=2,'Fase 1'!$AQ$15,IF(AE74=3,'Fase 1'!$AQ$16,IF(AE74=4,'Fase 2'!$AQ$14,IF(AE74=5,'Fase 2'!$AQ$15,IF(AE74=6,'Fase 2'!$AQ$16,IF(AE74=7,'Fase 3'!$AQ$11,IF(AE74=8,'Fase 4'!$AQ$12,IF(AE74=9,'Fase 4'!$AQ$12,IF(AE74=10,'Fase 4'!$AQ$12,""))))))))))</f>
        <v/>
      </c>
      <c r="AL74" s="15" t="str">
        <f t="shared" ref="AL74:AL105" si="28">IF(AN74="","",AM73-AN74)</f>
        <v/>
      </c>
      <c r="AM74" s="15" t="str">
        <f t="shared" ref="AM74:AM105" si="29">IF(D74="",IF(F74="",AL74,IF(F74&gt;=AK74-AL74,AK74,AL74+F74)),IF(F74="",AK74,IF(F74&gt;=AK74-AL74,AK74,AK74)))</f>
        <v/>
      </c>
      <c r="AN74" s="15" t="str">
        <f>IF(AE74=0,"",IF(AE74&lt;=3,'Fase 1'!$AM$7*'Fase 1'!$AN$7,IF(AE74=4,'Fase 2'!$AM$7*'Fase 2'!$AN$14,IF(AE74=5,'Fase 2'!$AM$7*'Fase 2'!$AN$15,IF(AE74=6,'Fase 2'!$AM$7*'Fase 2'!$AN$16,IF(AE74=7,'Fase 3'!$AM$7*'Fase 3'!$AN$7,IF(AE74=8,'Fase 4'!$AM$7*'Fase 4'!$AN$14,IF(AE74=8,'Fase 4'!$AM$7*'Fase 4'!$AN$14,IF(AE74=9,'Fase 4'!$AM$7*'Fase 4'!$AN$15,IF(AE74=10,'Fase 4'!$AM$7*'Fase 4'!$AN$16,""))))))))))</f>
        <v/>
      </c>
    </row>
    <row r="75" spans="2:40" x14ac:dyDescent="0.25">
      <c r="B75" s="157" t="str">
        <f>IF(B74="","",IF(B74&lt;'Fase 1'!$B$5,B74+1,""))</f>
        <v/>
      </c>
      <c r="C75" s="158" t="str">
        <f t="shared" si="20"/>
        <v/>
      </c>
      <c r="D75" s="159" t="str">
        <f t="shared" si="21"/>
        <v/>
      </c>
      <c r="E75" s="160" t="str">
        <f t="shared" si="22"/>
        <v/>
      </c>
      <c r="F75" s="165"/>
      <c r="G75" s="162" t="str">
        <f>IF('Fase 1'!$B$5="","",IF($G$5="","",IF(AJ75="","",IF(100-(AK75-AL75)/AJ75*100&lt;10,"&lt; 10",100-(AK75-AL75)/AJ75*100))))</f>
        <v/>
      </c>
      <c r="H75" s="168"/>
      <c r="I75" s="167"/>
      <c r="M75" s="153" t="str">
        <f>IF($AE75=1,IF($B75&lt;=M74,M74,Resumo!$H$9+M74),"")</f>
        <v/>
      </c>
      <c r="N75" s="153" t="str">
        <f>IF($AE75=2,IF($B75&lt;=N74,N74,Resumo!$H$10+N74),IF($AE76-$AE75=0,"",M75))</f>
        <v/>
      </c>
      <c r="O75" s="153" t="str">
        <f>IF($AE75=3,IF($B75&lt;=O74,O74,Resumo!$H$11+O74),IF($AE76-$AE75=0,"",N75))</f>
        <v/>
      </c>
      <c r="P75" s="153" t="str">
        <f>IF($AE75=4,IF($B75&lt;=P74,P74,Resumo!$H$12+P74),IF($AE76-$AE75=0,"",O75))</f>
        <v/>
      </c>
      <c r="Q75" s="153" t="str">
        <f>IF($AE75=5,IF($B75&lt;=Q74,Q74,Resumo!$H$13+Q74),IF($AE76-$AE75=0,"",P75))</f>
        <v/>
      </c>
      <c r="R75" s="153" t="str">
        <f>IF($AE75=6,IF($B75&lt;=R74,R74,Resumo!$H$14+R74),IF($AE76-$AE75=0,"",Q75))</f>
        <v/>
      </c>
      <c r="S75" s="153" t="str">
        <f>IF($AE75=7,IF($B75&lt;=S74,S74,Resumo!$H$15+S74),IF($AE76-$AE75=0,"",R75))</f>
        <v/>
      </c>
      <c r="T75" s="153" t="str">
        <f>IF($AE75=8,IF($B75&lt;=T74,T74,Resumo!$H$16+T74),IF($AE76-$AE75=0,"",S75))</f>
        <v/>
      </c>
      <c r="U75" s="153" t="str">
        <f>IF($AE75=9,IF($B75&lt;=U74,U74,Resumo!$H$17+U74),IF($AE76-$AE75=0,"",T75))</f>
        <v/>
      </c>
      <c r="V75" s="153" t="str">
        <f>IF($AE75=10,IF($B75&lt;=V74,V74,Resumo!$H$18+V74),IF($AE76-$AE75=0,"",U75))</f>
        <v/>
      </c>
      <c r="X75" s="150">
        <f t="shared" si="23"/>
        <v>0</v>
      </c>
      <c r="Y75" s="150">
        <f t="shared" si="24"/>
        <v>0</v>
      </c>
      <c r="Z75" s="150">
        <f>IF(B75&lt;=Resumo!$F$9,1,IF(B75&lt;=Resumo!$F$10,2,""))</f>
        <v>1</v>
      </c>
      <c r="AA75" s="150">
        <f>IF(B75&lt;=Resumo!$F$11,IF(B75&gt;=Resumo!$D$11,3,""),IF(B75&lt;=Resumo!$F$12,IF(B75&gt;=Resumo!$D$12,4,""),""))</f>
        <v>3</v>
      </c>
      <c r="AB75" s="150">
        <f>IF(B75&lt;=Resumo!$F$13,IF(B75&gt;=Resumo!$D$13,5,""),IF(B75&lt;=Resumo!$F$14,IF(B75&gt;=Resumo!$D$14,6,""),""))</f>
        <v>5</v>
      </c>
      <c r="AC75" s="150">
        <f>IF(B75&lt;=Resumo!$F$15,IF(B75&gt;=Resumo!$D$15,7,""),IF(B75&lt;=Resumo!$F$16,IF(B75&gt;=Resumo!$D$16,8,""),""))</f>
        <v>7</v>
      </c>
      <c r="AD75" s="150">
        <f>IF(B75&lt;=Resumo!$F$17,IF(B75&gt;=Resumo!$D$17,9,""),IF(B75&lt;=Resumo!$F$18,IF(B75&gt;=Resumo!$D$18,10,""),""))</f>
        <v>9</v>
      </c>
      <c r="AE75" s="15">
        <f t="shared" si="25"/>
        <v>25</v>
      </c>
      <c r="AF75" s="15" t="str">
        <f>IF(AE75=1,Resumo!$G$9,IF(AE75=2,Resumo!$G$10,IF(AE75=3,Resumo!$G$11,IF(AE75=4,Resumo!$G$12,IF(AE75=5,Resumo!$G$13,IF(AE75=6,Resumo!$G$14,IF(AE75=7,Resumo!$G$15,IF(AE75=8,Resumo!$G$16,IF(AE75=9,Resumo!$G$17,IF(AE75=10,Resumo!$G$18,""))))))))))</f>
        <v/>
      </c>
      <c r="AH75" s="15" t="str">
        <f t="shared" si="26"/>
        <v/>
      </c>
      <c r="AI75" s="15">
        <f t="shared" si="27"/>
        <v>0</v>
      </c>
      <c r="AJ75" s="15" t="e">
        <f>IF(AE75=1,'Fase 1'!$AI$7*'Fase 1'!$AQ$10,IF(AE75=2,'Fase 1'!$AI$7*'Fase 1'!$AQ$11,IF(AE75=3,'Fase 1'!$AI$7*'Fase 1'!$AQ$12,IF(AE75=4,'Fase 1'!$AI$7*'Fase 2'!$AQ$10,IF(AE75=5,'Fase 1'!$AI$7*'Fase 2'!$AQ$11,IF(AE75=6,'Fase 1'!$AI$7*'Fase 2'!$AQ$12,IF(AE75&gt;=7,'Fase 1'!$AI$7*'Fase 1'!$AJ$7,"")))))))</f>
        <v>#VALUE!</v>
      </c>
      <c r="AK75" s="15" t="str">
        <f>IF(AE75=1,'Fase 1'!$AQ$14,IF(AE75=2,'Fase 1'!$AQ$15,IF(AE75=3,'Fase 1'!$AQ$16,IF(AE75=4,'Fase 2'!$AQ$14,IF(AE75=5,'Fase 2'!$AQ$15,IF(AE75=6,'Fase 2'!$AQ$16,IF(AE75=7,'Fase 3'!$AQ$11,IF(AE75=8,'Fase 4'!$AQ$12,IF(AE75=9,'Fase 4'!$AQ$12,IF(AE75=10,'Fase 4'!$AQ$12,""))))))))))</f>
        <v/>
      </c>
      <c r="AL75" s="15" t="str">
        <f t="shared" si="28"/>
        <v/>
      </c>
      <c r="AM75" s="15" t="str">
        <f t="shared" si="29"/>
        <v/>
      </c>
      <c r="AN75" s="15" t="str">
        <f>IF(AE75=0,"",IF(AE75&lt;=3,'Fase 1'!$AM$7*'Fase 1'!$AN$7,IF(AE75=4,'Fase 2'!$AM$7*'Fase 2'!$AN$14,IF(AE75=5,'Fase 2'!$AM$7*'Fase 2'!$AN$15,IF(AE75=6,'Fase 2'!$AM$7*'Fase 2'!$AN$16,IF(AE75=7,'Fase 3'!$AM$7*'Fase 3'!$AN$7,IF(AE75=8,'Fase 4'!$AM$7*'Fase 4'!$AN$14,IF(AE75=8,'Fase 4'!$AM$7*'Fase 4'!$AN$14,IF(AE75=9,'Fase 4'!$AM$7*'Fase 4'!$AN$15,IF(AE75=10,'Fase 4'!$AM$7*'Fase 4'!$AN$16,""))))))))))</f>
        <v/>
      </c>
    </row>
    <row r="76" spans="2:40" x14ac:dyDescent="0.25">
      <c r="B76" s="157" t="str">
        <f>IF(B75="","",IF(B75&lt;'Fase 1'!$B$5,B75+1,""))</f>
        <v/>
      </c>
      <c r="C76" s="158" t="str">
        <f t="shared" si="20"/>
        <v/>
      </c>
      <c r="D76" s="159" t="str">
        <f t="shared" si="21"/>
        <v/>
      </c>
      <c r="E76" s="160" t="str">
        <f t="shared" si="22"/>
        <v/>
      </c>
      <c r="F76" s="165"/>
      <c r="G76" s="162" t="str">
        <f>IF('Fase 1'!$B$5="","",IF($G$5="","",IF(AJ76="","",IF(100-(AK76-AL76)/AJ76*100&lt;10,"&lt; 10",100-(AK76-AL76)/AJ76*100))))</f>
        <v/>
      </c>
      <c r="H76" s="168"/>
      <c r="I76" s="167"/>
      <c r="M76" s="153" t="str">
        <f>IF($AE76=1,IF($B76&lt;=M75,M75,Resumo!$H$9+M75),"")</f>
        <v/>
      </c>
      <c r="N76" s="153" t="str">
        <f>IF($AE76=2,IF($B76&lt;=N75,N75,Resumo!$H$10+N75),IF($AE77-$AE76=0,"",M76))</f>
        <v/>
      </c>
      <c r="O76" s="153" t="str">
        <f>IF($AE76=3,IF($B76&lt;=O75,O75,Resumo!$H$11+O75),IF($AE77-$AE76=0,"",N76))</f>
        <v/>
      </c>
      <c r="P76" s="153" t="str">
        <f>IF($AE76=4,IF($B76&lt;=P75,P75,Resumo!$H$12+P75),IF($AE77-$AE76=0,"",O76))</f>
        <v/>
      </c>
      <c r="Q76" s="153" t="str">
        <f>IF($AE76=5,IF($B76&lt;=Q75,Q75,Resumo!$H$13+Q75),IF($AE77-$AE76=0,"",P76))</f>
        <v/>
      </c>
      <c r="R76" s="153" t="str">
        <f>IF($AE76=6,IF($B76&lt;=R75,R75,Resumo!$H$14+R75),IF($AE77-$AE76=0,"",Q76))</f>
        <v/>
      </c>
      <c r="S76" s="153" t="str">
        <f>IF($AE76=7,IF($B76&lt;=S75,S75,Resumo!$H$15+S75),IF($AE77-$AE76=0,"",R76))</f>
        <v/>
      </c>
      <c r="T76" s="153" t="str">
        <f>IF($AE76=8,IF($B76&lt;=T75,T75,Resumo!$H$16+T75),IF($AE77-$AE76=0,"",S76))</f>
        <v/>
      </c>
      <c r="U76" s="153" t="str">
        <f>IF($AE76=9,IF($B76&lt;=U75,U75,Resumo!$H$17+U75),IF($AE77-$AE76=0,"",T76))</f>
        <v/>
      </c>
      <c r="V76" s="153" t="str">
        <f>IF($AE76=10,IF($B76&lt;=V75,V75,Resumo!$H$18+V75),IF($AE77-$AE76=0,"",U76))</f>
        <v/>
      </c>
      <c r="X76" s="150">
        <f t="shared" si="23"/>
        <v>0</v>
      </c>
      <c r="Y76" s="150">
        <f t="shared" si="24"/>
        <v>0</v>
      </c>
      <c r="Z76" s="150">
        <f>IF(B76&lt;=Resumo!$F$9,1,IF(B76&lt;=Resumo!$F$10,2,""))</f>
        <v>1</v>
      </c>
      <c r="AA76" s="150">
        <f>IF(B76&lt;=Resumo!$F$11,IF(B76&gt;=Resumo!$D$11,3,""),IF(B76&lt;=Resumo!$F$12,IF(B76&gt;=Resumo!$D$12,4,""),""))</f>
        <v>3</v>
      </c>
      <c r="AB76" s="150">
        <f>IF(B76&lt;=Resumo!$F$13,IF(B76&gt;=Resumo!$D$13,5,""),IF(B76&lt;=Resumo!$F$14,IF(B76&gt;=Resumo!$D$14,6,""),""))</f>
        <v>5</v>
      </c>
      <c r="AC76" s="150">
        <f>IF(B76&lt;=Resumo!$F$15,IF(B76&gt;=Resumo!$D$15,7,""),IF(B76&lt;=Resumo!$F$16,IF(B76&gt;=Resumo!$D$16,8,""),""))</f>
        <v>7</v>
      </c>
      <c r="AD76" s="150">
        <f>IF(B76&lt;=Resumo!$F$17,IF(B76&gt;=Resumo!$D$17,9,""),IF(B76&lt;=Resumo!$F$18,IF(B76&gt;=Resumo!$D$18,10,""),""))</f>
        <v>9</v>
      </c>
      <c r="AE76" s="15">
        <f t="shared" si="25"/>
        <v>25</v>
      </c>
      <c r="AF76" s="15" t="str">
        <f>IF(AE76=1,Resumo!$G$9,IF(AE76=2,Resumo!$G$10,IF(AE76=3,Resumo!$G$11,IF(AE76=4,Resumo!$G$12,IF(AE76=5,Resumo!$G$13,IF(AE76=6,Resumo!$G$14,IF(AE76=7,Resumo!$G$15,IF(AE76=8,Resumo!$G$16,IF(AE76=9,Resumo!$G$17,IF(AE76=10,Resumo!$G$18,""))))))))))</f>
        <v/>
      </c>
      <c r="AH76" s="15" t="str">
        <f t="shared" si="26"/>
        <v/>
      </c>
      <c r="AI76" s="15">
        <f t="shared" si="27"/>
        <v>0</v>
      </c>
      <c r="AJ76" s="15" t="e">
        <f>IF(AE76=1,'Fase 1'!$AI$7*'Fase 1'!$AQ$10,IF(AE76=2,'Fase 1'!$AI$7*'Fase 1'!$AQ$11,IF(AE76=3,'Fase 1'!$AI$7*'Fase 1'!$AQ$12,IF(AE76=4,'Fase 1'!$AI$7*'Fase 2'!$AQ$10,IF(AE76=5,'Fase 1'!$AI$7*'Fase 2'!$AQ$11,IF(AE76=6,'Fase 1'!$AI$7*'Fase 2'!$AQ$12,IF(AE76&gt;=7,'Fase 1'!$AI$7*'Fase 1'!$AJ$7,"")))))))</f>
        <v>#VALUE!</v>
      </c>
      <c r="AK76" s="15" t="str">
        <f>IF(AE76=1,'Fase 1'!$AQ$14,IF(AE76=2,'Fase 1'!$AQ$15,IF(AE76=3,'Fase 1'!$AQ$16,IF(AE76=4,'Fase 2'!$AQ$14,IF(AE76=5,'Fase 2'!$AQ$15,IF(AE76=6,'Fase 2'!$AQ$16,IF(AE76=7,'Fase 3'!$AQ$11,IF(AE76=8,'Fase 4'!$AQ$12,IF(AE76=9,'Fase 4'!$AQ$12,IF(AE76=10,'Fase 4'!$AQ$12,""))))))))))</f>
        <v/>
      </c>
      <c r="AL76" s="15" t="str">
        <f t="shared" si="28"/>
        <v/>
      </c>
      <c r="AM76" s="15" t="str">
        <f t="shared" si="29"/>
        <v/>
      </c>
      <c r="AN76" s="15" t="str">
        <f>IF(AE76=0,"",IF(AE76&lt;=3,'Fase 1'!$AM$7*'Fase 1'!$AN$7,IF(AE76=4,'Fase 2'!$AM$7*'Fase 2'!$AN$14,IF(AE76=5,'Fase 2'!$AM$7*'Fase 2'!$AN$15,IF(AE76=6,'Fase 2'!$AM$7*'Fase 2'!$AN$16,IF(AE76=7,'Fase 3'!$AM$7*'Fase 3'!$AN$7,IF(AE76=8,'Fase 4'!$AM$7*'Fase 4'!$AN$14,IF(AE76=8,'Fase 4'!$AM$7*'Fase 4'!$AN$14,IF(AE76=9,'Fase 4'!$AM$7*'Fase 4'!$AN$15,IF(AE76=10,'Fase 4'!$AM$7*'Fase 4'!$AN$16,""))))))))))</f>
        <v/>
      </c>
    </row>
    <row r="77" spans="2:40" x14ac:dyDescent="0.25">
      <c r="B77" s="157" t="str">
        <f>IF(B76="","",IF(B76&lt;'Fase 1'!$B$5,B76+1,""))</f>
        <v/>
      </c>
      <c r="C77" s="158" t="str">
        <f t="shared" si="20"/>
        <v/>
      </c>
      <c r="D77" s="159" t="str">
        <f t="shared" si="21"/>
        <v/>
      </c>
      <c r="E77" s="160" t="str">
        <f t="shared" si="22"/>
        <v/>
      </c>
      <c r="F77" s="165"/>
      <c r="G77" s="162" t="str">
        <f>IF('Fase 1'!$B$5="","",IF($G$5="","",IF(AJ77="","",IF(100-(AK77-AL77)/AJ77*100&lt;10,"&lt; 10",100-(AK77-AL77)/AJ77*100))))</f>
        <v/>
      </c>
      <c r="H77" s="168"/>
      <c r="I77" s="167"/>
      <c r="M77" s="153" t="str">
        <f>IF($AE77=1,IF($B77&lt;=M76,M76,Resumo!$H$9+M76),"")</f>
        <v/>
      </c>
      <c r="N77" s="153" t="str">
        <f>IF($AE77=2,IF($B77&lt;=N76,N76,Resumo!$H$10+N76),IF($AE78-$AE77=0,"",M77))</f>
        <v/>
      </c>
      <c r="O77" s="153" t="str">
        <f>IF($AE77=3,IF($B77&lt;=O76,O76,Resumo!$H$11+O76),IF($AE78-$AE77=0,"",N77))</f>
        <v/>
      </c>
      <c r="P77" s="153" t="str">
        <f>IF($AE77=4,IF($B77&lt;=P76,P76,Resumo!$H$12+P76),IF($AE78-$AE77=0,"",O77))</f>
        <v/>
      </c>
      <c r="Q77" s="153" t="str">
        <f>IF($AE77=5,IF($B77&lt;=Q76,Q76,Resumo!$H$13+Q76),IF($AE78-$AE77=0,"",P77))</f>
        <v/>
      </c>
      <c r="R77" s="153" t="str">
        <f>IF($AE77=6,IF($B77&lt;=R76,R76,Resumo!$H$14+R76),IF($AE78-$AE77=0,"",Q77))</f>
        <v/>
      </c>
      <c r="S77" s="153" t="str">
        <f>IF($AE77=7,IF($B77&lt;=S76,S76,Resumo!$H$15+S76),IF($AE78-$AE77=0,"",R77))</f>
        <v/>
      </c>
      <c r="T77" s="153" t="str">
        <f>IF($AE77=8,IF($B77&lt;=T76,T76,Resumo!$H$16+T76),IF($AE78-$AE77=0,"",S77))</f>
        <v/>
      </c>
      <c r="U77" s="153" t="str">
        <f>IF($AE77=9,IF($B77&lt;=U76,U76,Resumo!$H$17+U76),IF($AE78-$AE77=0,"",T77))</f>
        <v/>
      </c>
      <c r="V77" s="153" t="str">
        <f>IF($AE77=10,IF($B77&lt;=V76,V76,Resumo!$H$18+V76),IF($AE78-$AE77=0,"",U77))</f>
        <v/>
      </c>
      <c r="X77" s="150">
        <f t="shared" si="23"/>
        <v>0</v>
      </c>
      <c r="Y77" s="150">
        <f t="shared" si="24"/>
        <v>0</v>
      </c>
      <c r="Z77" s="150">
        <f>IF(B77&lt;=Resumo!$F$9,1,IF(B77&lt;=Resumo!$F$10,2,""))</f>
        <v>1</v>
      </c>
      <c r="AA77" s="150">
        <f>IF(B77&lt;=Resumo!$F$11,IF(B77&gt;=Resumo!$D$11,3,""),IF(B77&lt;=Resumo!$F$12,IF(B77&gt;=Resumo!$D$12,4,""),""))</f>
        <v>3</v>
      </c>
      <c r="AB77" s="150">
        <f>IF(B77&lt;=Resumo!$F$13,IF(B77&gt;=Resumo!$D$13,5,""),IF(B77&lt;=Resumo!$F$14,IF(B77&gt;=Resumo!$D$14,6,""),""))</f>
        <v>5</v>
      </c>
      <c r="AC77" s="150">
        <f>IF(B77&lt;=Resumo!$F$15,IF(B77&gt;=Resumo!$D$15,7,""),IF(B77&lt;=Resumo!$F$16,IF(B77&gt;=Resumo!$D$16,8,""),""))</f>
        <v>7</v>
      </c>
      <c r="AD77" s="150">
        <f>IF(B77&lt;=Resumo!$F$17,IF(B77&gt;=Resumo!$D$17,9,""),IF(B77&lt;=Resumo!$F$18,IF(B77&gt;=Resumo!$D$18,10,""),""))</f>
        <v>9</v>
      </c>
      <c r="AE77" s="15">
        <f t="shared" si="25"/>
        <v>25</v>
      </c>
      <c r="AF77" s="15" t="str">
        <f>IF(AE77=1,Resumo!$G$9,IF(AE77=2,Resumo!$G$10,IF(AE77=3,Resumo!$G$11,IF(AE77=4,Resumo!$G$12,IF(AE77=5,Resumo!$G$13,IF(AE77=6,Resumo!$G$14,IF(AE77=7,Resumo!$G$15,IF(AE77=8,Resumo!$G$16,IF(AE77=9,Resumo!$G$17,IF(AE77=10,Resumo!$G$18,""))))))))))</f>
        <v/>
      </c>
      <c r="AH77" s="15" t="str">
        <f t="shared" si="26"/>
        <v/>
      </c>
      <c r="AI77" s="15">
        <f t="shared" si="27"/>
        <v>0</v>
      </c>
      <c r="AJ77" s="15" t="e">
        <f>IF(AE77=1,'Fase 1'!$AI$7*'Fase 1'!$AQ$10,IF(AE77=2,'Fase 1'!$AI$7*'Fase 1'!$AQ$11,IF(AE77=3,'Fase 1'!$AI$7*'Fase 1'!$AQ$12,IF(AE77=4,'Fase 1'!$AI$7*'Fase 2'!$AQ$10,IF(AE77=5,'Fase 1'!$AI$7*'Fase 2'!$AQ$11,IF(AE77=6,'Fase 1'!$AI$7*'Fase 2'!$AQ$12,IF(AE77&gt;=7,'Fase 1'!$AI$7*'Fase 1'!$AJ$7,"")))))))</f>
        <v>#VALUE!</v>
      </c>
      <c r="AK77" s="15" t="str">
        <f>IF(AE77=1,'Fase 1'!$AQ$14,IF(AE77=2,'Fase 1'!$AQ$15,IF(AE77=3,'Fase 1'!$AQ$16,IF(AE77=4,'Fase 2'!$AQ$14,IF(AE77=5,'Fase 2'!$AQ$15,IF(AE77=6,'Fase 2'!$AQ$16,IF(AE77=7,'Fase 3'!$AQ$11,IF(AE77=8,'Fase 4'!$AQ$12,IF(AE77=9,'Fase 4'!$AQ$12,IF(AE77=10,'Fase 4'!$AQ$12,""))))))))))</f>
        <v/>
      </c>
      <c r="AL77" s="15" t="str">
        <f t="shared" si="28"/>
        <v/>
      </c>
      <c r="AM77" s="15" t="str">
        <f t="shared" si="29"/>
        <v/>
      </c>
      <c r="AN77" s="15" t="str">
        <f>IF(AE77=0,"",IF(AE77&lt;=3,'Fase 1'!$AM$7*'Fase 1'!$AN$7,IF(AE77=4,'Fase 2'!$AM$7*'Fase 2'!$AN$14,IF(AE77=5,'Fase 2'!$AM$7*'Fase 2'!$AN$15,IF(AE77=6,'Fase 2'!$AM$7*'Fase 2'!$AN$16,IF(AE77=7,'Fase 3'!$AM$7*'Fase 3'!$AN$7,IF(AE77=8,'Fase 4'!$AM$7*'Fase 4'!$AN$14,IF(AE77=8,'Fase 4'!$AM$7*'Fase 4'!$AN$14,IF(AE77=9,'Fase 4'!$AM$7*'Fase 4'!$AN$15,IF(AE77=10,'Fase 4'!$AM$7*'Fase 4'!$AN$16,""))))))))))</f>
        <v/>
      </c>
    </row>
    <row r="78" spans="2:40" x14ac:dyDescent="0.25">
      <c r="B78" s="157" t="str">
        <f>IF(B77="","",IF(B77&lt;'Fase 1'!$B$5,B77+1,""))</f>
        <v/>
      </c>
      <c r="C78" s="158" t="str">
        <f t="shared" si="20"/>
        <v/>
      </c>
      <c r="D78" s="159" t="str">
        <f t="shared" si="21"/>
        <v/>
      </c>
      <c r="E78" s="160" t="str">
        <f t="shared" si="22"/>
        <v/>
      </c>
      <c r="F78" s="165"/>
      <c r="G78" s="162" t="str">
        <f>IF('Fase 1'!$B$5="","",IF($G$5="","",IF(AJ78="","",IF(100-(AK78-AL78)/AJ78*100&lt;10,"&lt; 10",100-(AK78-AL78)/AJ78*100))))</f>
        <v/>
      </c>
      <c r="H78" s="168"/>
      <c r="I78" s="167"/>
      <c r="M78" s="153" t="str">
        <f>IF($AE78=1,IF($B78&lt;=M77,M77,Resumo!$H$9+M77),"")</f>
        <v/>
      </c>
      <c r="N78" s="153" t="str">
        <f>IF($AE78=2,IF($B78&lt;=N77,N77,Resumo!$H$10+N77),IF($AE79-$AE78=0,"",M78))</f>
        <v/>
      </c>
      <c r="O78" s="153" t="str">
        <f>IF($AE78=3,IF($B78&lt;=O77,O77,Resumo!$H$11+O77),IF($AE79-$AE78=0,"",N78))</f>
        <v/>
      </c>
      <c r="P78" s="153" t="str">
        <f>IF($AE78=4,IF($B78&lt;=P77,P77,Resumo!$H$12+P77),IF($AE79-$AE78=0,"",O78))</f>
        <v/>
      </c>
      <c r="Q78" s="153" t="str">
        <f>IF($AE78=5,IF($B78&lt;=Q77,Q77,Resumo!$H$13+Q77),IF($AE79-$AE78=0,"",P78))</f>
        <v/>
      </c>
      <c r="R78" s="153" t="str">
        <f>IF($AE78=6,IF($B78&lt;=R77,R77,Resumo!$H$14+R77),IF($AE79-$AE78=0,"",Q78))</f>
        <v/>
      </c>
      <c r="S78" s="153" t="str">
        <f>IF($AE78=7,IF($B78&lt;=S77,S77,Resumo!$H$15+S77),IF($AE79-$AE78=0,"",R78))</f>
        <v/>
      </c>
      <c r="T78" s="153" t="str">
        <f>IF($AE78=8,IF($B78&lt;=T77,T77,Resumo!$H$16+T77),IF($AE79-$AE78=0,"",S78))</f>
        <v/>
      </c>
      <c r="U78" s="153" t="str">
        <f>IF($AE78=9,IF($B78&lt;=U77,U77,Resumo!$H$17+U77),IF($AE79-$AE78=0,"",T78))</f>
        <v/>
      </c>
      <c r="V78" s="153" t="str">
        <f>IF($AE78=10,IF($B78&lt;=V77,V77,Resumo!$H$18+V77),IF($AE79-$AE78=0,"",U78))</f>
        <v/>
      </c>
      <c r="X78" s="150">
        <f t="shared" si="23"/>
        <v>0</v>
      </c>
      <c r="Y78" s="150">
        <f t="shared" si="24"/>
        <v>0</v>
      </c>
      <c r="Z78" s="150">
        <f>IF(B78&lt;=Resumo!$F$9,1,IF(B78&lt;=Resumo!$F$10,2,""))</f>
        <v>1</v>
      </c>
      <c r="AA78" s="150">
        <f>IF(B78&lt;=Resumo!$F$11,IF(B78&gt;=Resumo!$D$11,3,""),IF(B78&lt;=Resumo!$F$12,IF(B78&gt;=Resumo!$D$12,4,""),""))</f>
        <v>3</v>
      </c>
      <c r="AB78" s="150">
        <f>IF(B78&lt;=Resumo!$F$13,IF(B78&gt;=Resumo!$D$13,5,""),IF(B78&lt;=Resumo!$F$14,IF(B78&gt;=Resumo!$D$14,6,""),""))</f>
        <v>5</v>
      </c>
      <c r="AC78" s="150">
        <f>IF(B78&lt;=Resumo!$F$15,IF(B78&gt;=Resumo!$D$15,7,""),IF(B78&lt;=Resumo!$F$16,IF(B78&gt;=Resumo!$D$16,8,""),""))</f>
        <v>7</v>
      </c>
      <c r="AD78" s="150">
        <f>IF(B78&lt;=Resumo!$F$17,IF(B78&gt;=Resumo!$D$17,9,""),IF(B78&lt;=Resumo!$F$18,IF(B78&gt;=Resumo!$D$18,10,""),""))</f>
        <v>9</v>
      </c>
      <c r="AE78" s="15">
        <f t="shared" si="25"/>
        <v>25</v>
      </c>
      <c r="AF78" s="15" t="str">
        <f>IF(AE78=1,Resumo!$G$9,IF(AE78=2,Resumo!$G$10,IF(AE78=3,Resumo!$G$11,IF(AE78=4,Resumo!$G$12,IF(AE78=5,Resumo!$G$13,IF(AE78=6,Resumo!$G$14,IF(AE78=7,Resumo!$G$15,IF(AE78=8,Resumo!$G$16,IF(AE78=9,Resumo!$G$17,IF(AE78=10,Resumo!$G$18,""))))))))))</f>
        <v/>
      </c>
      <c r="AH78" s="15" t="str">
        <f t="shared" si="26"/>
        <v/>
      </c>
      <c r="AI78" s="15">
        <f t="shared" si="27"/>
        <v>0</v>
      </c>
      <c r="AJ78" s="15" t="e">
        <f>IF(AE78=1,'Fase 1'!$AI$7*'Fase 1'!$AQ$10,IF(AE78=2,'Fase 1'!$AI$7*'Fase 1'!$AQ$11,IF(AE78=3,'Fase 1'!$AI$7*'Fase 1'!$AQ$12,IF(AE78=4,'Fase 1'!$AI$7*'Fase 2'!$AQ$10,IF(AE78=5,'Fase 1'!$AI$7*'Fase 2'!$AQ$11,IF(AE78=6,'Fase 1'!$AI$7*'Fase 2'!$AQ$12,IF(AE78&gt;=7,'Fase 1'!$AI$7*'Fase 1'!$AJ$7,"")))))))</f>
        <v>#VALUE!</v>
      </c>
      <c r="AK78" s="15" t="str">
        <f>IF(AE78=1,'Fase 1'!$AQ$14,IF(AE78=2,'Fase 1'!$AQ$15,IF(AE78=3,'Fase 1'!$AQ$16,IF(AE78=4,'Fase 2'!$AQ$14,IF(AE78=5,'Fase 2'!$AQ$15,IF(AE78=6,'Fase 2'!$AQ$16,IF(AE78=7,'Fase 3'!$AQ$11,IF(AE78=8,'Fase 4'!$AQ$12,IF(AE78=9,'Fase 4'!$AQ$12,IF(AE78=10,'Fase 4'!$AQ$12,""))))))))))</f>
        <v/>
      </c>
      <c r="AL78" s="15" t="str">
        <f t="shared" si="28"/>
        <v/>
      </c>
      <c r="AM78" s="15" t="str">
        <f t="shared" si="29"/>
        <v/>
      </c>
      <c r="AN78" s="15" t="str">
        <f>IF(AE78=0,"",IF(AE78&lt;=3,'Fase 1'!$AM$7*'Fase 1'!$AN$7,IF(AE78=4,'Fase 2'!$AM$7*'Fase 2'!$AN$14,IF(AE78=5,'Fase 2'!$AM$7*'Fase 2'!$AN$15,IF(AE78=6,'Fase 2'!$AM$7*'Fase 2'!$AN$16,IF(AE78=7,'Fase 3'!$AM$7*'Fase 3'!$AN$7,IF(AE78=8,'Fase 4'!$AM$7*'Fase 4'!$AN$14,IF(AE78=8,'Fase 4'!$AM$7*'Fase 4'!$AN$14,IF(AE78=9,'Fase 4'!$AM$7*'Fase 4'!$AN$15,IF(AE78=10,'Fase 4'!$AM$7*'Fase 4'!$AN$16,""))))))))))</f>
        <v/>
      </c>
    </row>
    <row r="79" spans="2:40" x14ac:dyDescent="0.25">
      <c r="B79" s="157" t="str">
        <f>IF(B78="","",IF(B78&lt;'Fase 1'!$B$5,B78+1,""))</f>
        <v/>
      </c>
      <c r="C79" s="158" t="str">
        <f t="shared" si="20"/>
        <v/>
      </c>
      <c r="D79" s="159" t="str">
        <f t="shared" si="21"/>
        <v/>
      </c>
      <c r="E79" s="160" t="str">
        <f t="shared" si="22"/>
        <v/>
      </c>
      <c r="F79" s="165"/>
      <c r="G79" s="162" t="str">
        <f>IF('Fase 1'!$B$5="","",IF($G$5="","",IF(AJ79="","",IF(100-(AK79-AL79)/AJ79*100&lt;10,"&lt; 10",100-(AK79-AL79)/AJ79*100))))</f>
        <v/>
      </c>
      <c r="H79" s="168"/>
      <c r="I79" s="167"/>
      <c r="M79" s="153" t="str">
        <f>IF($AE79=1,IF($B79&lt;=M78,M78,Resumo!$H$9+M78),"")</f>
        <v/>
      </c>
      <c r="N79" s="153" t="str">
        <f>IF($AE79=2,IF($B79&lt;=N78,N78,Resumo!$H$10+N78),IF($AE80-$AE79=0,"",M79))</f>
        <v/>
      </c>
      <c r="O79" s="153" t="str">
        <f>IF($AE79=3,IF($B79&lt;=O78,O78,Resumo!$H$11+O78),IF($AE80-$AE79=0,"",N79))</f>
        <v/>
      </c>
      <c r="P79" s="153" t="str">
        <f>IF($AE79=4,IF($B79&lt;=P78,P78,Resumo!$H$12+P78),IF($AE80-$AE79=0,"",O79))</f>
        <v/>
      </c>
      <c r="Q79" s="153" t="str">
        <f>IF($AE79=5,IF($B79&lt;=Q78,Q78,Resumo!$H$13+Q78),IF($AE80-$AE79=0,"",P79))</f>
        <v/>
      </c>
      <c r="R79" s="153" t="str">
        <f>IF($AE79=6,IF($B79&lt;=R78,R78,Resumo!$H$14+R78),IF($AE80-$AE79=0,"",Q79))</f>
        <v/>
      </c>
      <c r="S79" s="153" t="str">
        <f>IF($AE79=7,IF($B79&lt;=S78,S78,Resumo!$H$15+S78),IF($AE80-$AE79=0,"",R79))</f>
        <v/>
      </c>
      <c r="T79" s="153" t="str">
        <f>IF($AE79=8,IF($B79&lt;=T78,T78,Resumo!$H$16+T78),IF($AE80-$AE79=0,"",S79))</f>
        <v/>
      </c>
      <c r="U79" s="153" t="str">
        <f>IF($AE79=9,IF($B79&lt;=U78,U78,Resumo!$H$17+U78),IF($AE80-$AE79=0,"",T79))</f>
        <v/>
      </c>
      <c r="V79" s="153" t="str">
        <f>IF($AE79=10,IF($B79&lt;=V78,V78,Resumo!$H$18+V78),IF($AE80-$AE79=0,"",U79))</f>
        <v/>
      </c>
      <c r="X79" s="150">
        <f t="shared" si="23"/>
        <v>0</v>
      </c>
      <c r="Y79" s="150">
        <f t="shared" si="24"/>
        <v>0</v>
      </c>
      <c r="Z79" s="150">
        <f>IF(B79&lt;=Resumo!$F$9,1,IF(B79&lt;=Resumo!$F$10,2,""))</f>
        <v>1</v>
      </c>
      <c r="AA79" s="150">
        <f>IF(B79&lt;=Resumo!$F$11,IF(B79&gt;=Resumo!$D$11,3,""),IF(B79&lt;=Resumo!$F$12,IF(B79&gt;=Resumo!$D$12,4,""),""))</f>
        <v>3</v>
      </c>
      <c r="AB79" s="150">
        <f>IF(B79&lt;=Resumo!$F$13,IF(B79&gt;=Resumo!$D$13,5,""),IF(B79&lt;=Resumo!$F$14,IF(B79&gt;=Resumo!$D$14,6,""),""))</f>
        <v>5</v>
      </c>
      <c r="AC79" s="150">
        <f>IF(B79&lt;=Resumo!$F$15,IF(B79&gt;=Resumo!$D$15,7,""),IF(B79&lt;=Resumo!$F$16,IF(B79&gt;=Resumo!$D$16,8,""),""))</f>
        <v>7</v>
      </c>
      <c r="AD79" s="150">
        <f>IF(B79&lt;=Resumo!$F$17,IF(B79&gt;=Resumo!$D$17,9,""),IF(B79&lt;=Resumo!$F$18,IF(B79&gt;=Resumo!$D$18,10,""),""))</f>
        <v>9</v>
      </c>
      <c r="AE79" s="15">
        <f t="shared" si="25"/>
        <v>25</v>
      </c>
      <c r="AF79" s="15" t="str">
        <f>IF(AE79=1,Resumo!$G$9,IF(AE79=2,Resumo!$G$10,IF(AE79=3,Resumo!$G$11,IF(AE79=4,Resumo!$G$12,IF(AE79=5,Resumo!$G$13,IF(AE79=6,Resumo!$G$14,IF(AE79=7,Resumo!$G$15,IF(AE79=8,Resumo!$G$16,IF(AE79=9,Resumo!$G$17,IF(AE79=10,Resumo!$G$18,""))))))))))</f>
        <v/>
      </c>
      <c r="AH79" s="15" t="str">
        <f t="shared" si="26"/>
        <v/>
      </c>
      <c r="AI79" s="15">
        <f t="shared" si="27"/>
        <v>0</v>
      </c>
      <c r="AJ79" s="15" t="e">
        <f>IF(AE79=1,'Fase 1'!$AI$7*'Fase 1'!$AQ$10,IF(AE79=2,'Fase 1'!$AI$7*'Fase 1'!$AQ$11,IF(AE79=3,'Fase 1'!$AI$7*'Fase 1'!$AQ$12,IF(AE79=4,'Fase 1'!$AI$7*'Fase 2'!$AQ$10,IF(AE79=5,'Fase 1'!$AI$7*'Fase 2'!$AQ$11,IF(AE79=6,'Fase 1'!$AI$7*'Fase 2'!$AQ$12,IF(AE79&gt;=7,'Fase 1'!$AI$7*'Fase 1'!$AJ$7,"")))))))</f>
        <v>#VALUE!</v>
      </c>
      <c r="AK79" s="15" t="str">
        <f>IF(AE79=1,'Fase 1'!$AQ$14,IF(AE79=2,'Fase 1'!$AQ$15,IF(AE79=3,'Fase 1'!$AQ$16,IF(AE79=4,'Fase 2'!$AQ$14,IF(AE79=5,'Fase 2'!$AQ$15,IF(AE79=6,'Fase 2'!$AQ$16,IF(AE79=7,'Fase 3'!$AQ$11,IF(AE79=8,'Fase 4'!$AQ$12,IF(AE79=9,'Fase 4'!$AQ$12,IF(AE79=10,'Fase 4'!$AQ$12,""))))))))))</f>
        <v/>
      </c>
      <c r="AL79" s="15" t="str">
        <f t="shared" si="28"/>
        <v/>
      </c>
      <c r="AM79" s="15" t="str">
        <f t="shared" si="29"/>
        <v/>
      </c>
      <c r="AN79" s="15" t="str">
        <f>IF(AE79=0,"",IF(AE79&lt;=3,'Fase 1'!$AM$7*'Fase 1'!$AN$7,IF(AE79=4,'Fase 2'!$AM$7*'Fase 2'!$AN$14,IF(AE79=5,'Fase 2'!$AM$7*'Fase 2'!$AN$15,IF(AE79=6,'Fase 2'!$AM$7*'Fase 2'!$AN$16,IF(AE79=7,'Fase 3'!$AM$7*'Fase 3'!$AN$7,IF(AE79=8,'Fase 4'!$AM$7*'Fase 4'!$AN$14,IF(AE79=8,'Fase 4'!$AM$7*'Fase 4'!$AN$14,IF(AE79=9,'Fase 4'!$AM$7*'Fase 4'!$AN$15,IF(AE79=10,'Fase 4'!$AM$7*'Fase 4'!$AN$16,""))))))))))</f>
        <v/>
      </c>
    </row>
    <row r="80" spans="2:40" x14ac:dyDescent="0.25">
      <c r="B80" s="157" t="str">
        <f>IF(B79="","",IF(B79&lt;'Fase 1'!$B$5,B79+1,""))</f>
        <v/>
      </c>
      <c r="C80" s="158" t="str">
        <f t="shared" si="20"/>
        <v/>
      </c>
      <c r="D80" s="159" t="str">
        <f t="shared" si="21"/>
        <v/>
      </c>
      <c r="E80" s="160" t="str">
        <f t="shared" si="22"/>
        <v/>
      </c>
      <c r="F80" s="165"/>
      <c r="G80" s="162" t="str">
        <f>IF('Fase 1'!$B$5="","",IF($G$5="","",IF(AJ80="","",IF(100-(AK80-AL80)/AJ80*100&lt;10,"&lt; 10",100-(AK80-AL80)/AJ80*100))))</f>
        <v/>
      </c>
      <c r="H80" s="168"/>
      <c r="I80" s="167"/>
      <c r="M80" s="153" t="str">
        <f>IF($AE80=1,IF($B80&lt;=M79,M79,Resumo!$H$9+M79),"")</f>
        <v/>
      </c>
      <c r="N80" s="153" t="str">
        <f>IF($AE80=2,IF($B80&lt;=N79,N79,Resumo!$H$10+N79),IF($AE81-$AE80=0,"",M80))</f>
        <v/>
      </c>
      <c r="O80" s="153" t="str">
        <f>IF($AE80=3,IF($B80&lt;=O79,O79,Resumo!$H$11+O79),IF($AE81-$AE80=0,"",N80))</f>
        <v/>
      </c>
      <c r="P80" s="153" t="str">
        <f>IF($AE80=4,IF($B80&lt;=P79,P79,Resumo!$H$12+P79),IF($AE81-$AE80=0,"",O80))</f>
        <v/>
      </c>
      <c r="Q80" s="153" t="str">
        <f>IF($AE80=5,IF($B80&lt;=Q79,Q79,Resumo!$H$13+Q79),IF($AE81-$AE80=0,"",P80))</f>
        <v/>
      </c>
      <c r="R80" s="153" t="str">
        <f>IF($AE80=6,IF($B80&lt;=R79,R79,Resumo!$H$14+R79),IF($AE81-$AE80=0,"",Q80))</f>
        <v/>
      </c>
      <c r="S80" s="153" t="str">
        <f>IF($AE80=7,IF($B80&lt;=S79,S79,Resumo!$H$15+S79),IF($AE81-$AE80=0,"",R80))</f>
        <v/>
      </c>
      <c r="T80" s="153" t="str">
        <f>IF($AE80=8,IF($B80&lt;=T79,T79,Resumo!$H$16+T79),IF($AE81-$AE80=0,"",S80))</f>
        <v/>
      </c>
      <c r="U80" s="153" t="str">
        <f>IF($AE80=9,IF($B80&lt;=U79,U79,Resumo!$H$17+U79),IF($AE81-$AE80=0,"",T80))</f>
        <v/>
      </c>
      <c r="V80" s="153" t="str">
        <f>IF($AE80=10,IF($B80&lt;=V79,V79,Resumo!$H$18+V79),IF($AE81-$AE80=0,"",U80))</f>
        <v/>
      </c>
      <c r="X80" s="150">
        <f t="shared" si="23"/>
        <v>0</v>
      </c>
      <c r="Y80" s="150">
        <f t="shared" si="24"/>
        <v>0</v>
      </c>
      <c r="Z80" s="150">
        <f>IF(B80&lt;=Resumo!$F$9,1,IF(B80&lt;=Resumo!$F$10,2,""))</f>
        <v>1</v>
      </c>
      <c r="AA80" s="150">
        <f>IF(B80&lt;=Resumo!$F$11,IF(B80&gt;=Resumo!$D$11,3,""),IF(B80&lt;=Resumo!$F$12,IF(B80&gt;=Resumo!$D$12,4,""),""))</f>
        <v>3</v>
      </c>
      <c r="AB80" s="150">
        <f>IF(B80&lt;=Resumo!$F$13,IF(B80&gt;=Resumo!$D$13,5,""),IF(B80&lt;=Resumo!$F$14,IF(B80&gt;=Resumo!$D$14,6,""),""))</f>
        <v>5</v>
      </c>
      <c r="AC80" s="150">
        <f>IF(B80&lt;=Resumo!$F$15,IF(B80&gt;=Resumo!$D$15,7,""),IF(B80&lt;=Resumo!$F$16,IF(B80&gt;=Resumo!$D$16,8,""),""))</f>
        <v>7</v>
      </c>
      <c r="AD80" s="150">
        <f>IF(B80&lt;=Resumo!$F$17,IF(B80&gt;=Resumo!$D$17,9,""),IF(B80&lt;=Resumo!$F$18,IF(B80&gt;=Resumo!$D$18,10,""),""))</f>
        <v>9</v>
      </c>
      <c r="AE80" s="15">
        <f t="shared" si="25"/>
        <v>25</v>
      </c>
      <c r="AF80" s="15" t="str">
        <f>IF(AE80=1,Resumo!$G$9,IF(AE80=2,Resumo!$G$10,IF(AE80=3,Resumo!$G$11,IF(AE80=4,Resumo!$G$12,IF(AE80=5,Resumo!$G$13,IF(AE80=6,Resumo!$G$14,IF(AE80=7,Resumo!$G$15,IF(AE80=8,Resumo!$G$16,IF(AE80=9,Resumo!$G$17,IF(AE80=10,Resumo!$G$18,""))))))))))</f>
        <v/>
      </c>
      <c r="AH80" s="15" t="str">
        <f t="shared" si="26"/>
        <v/>
      </c>
      <c r="AI80" s="15">
        <f t="shared" si="27"/>
        <v>0</v>
      </c>
      <c r="AJ80" s="15" t="e">
        <f>IF(AE80=1,'Fase 1'!$AI$7*'Fase 1'!$AQ$10,IF(AE80=2,'Fase 1'!$AI$7*'Fase 1'!$AQ$11,IF(AE80=3,'Fase 1'!$AI$7*'Fase 1'!$AQ$12,IF(AE80=4,'Fase 1'!$AI$7*'Fase 2'!$AQ$10,IF(AE80=5,'Fase 1'!$AI$7*'Fase 2'!$AQ$11,IF(AE80=6,'Fase 1'!$AI$7*'Fase 2'!$AQ$12,IF(AE80&gt;=7,'Fase 1'!$AI$7*'Fase 1'!$AJ$7,"")))))))</f>
        <v>#VALUE!</v>
      </c>
      <c r="AK80" s="15" t="str">
        <f>IF(AE80=1,'Fase 1'!$AQ$14,IF(AE80=2,'Fase 1'!$AQ$15,IF(AE80=3,'Fase 1'!$AQ$16,IF(AE80=4,'Fase 2'!$AQ$14,IF(AE80=5,'Fase 2'!$AQ$15,IF(AE80=6,'Fase 2'!$AQ$16,IF(AE80=7,'Fase 3'!$AQ$11,IF(AE80=8,'Fase 4'!$AQ$12,IF(AE80=9,'Fase 4'!$AQ$12,IF(AE80=10,'Fase 4'!$AQ$12,""))))))))))</f>
        <v/>
      </c>
      <c r="AL80" s="15" t="str">
        <f t="shared" si="28"/>
        <v/>
      </c>
      <c r="AM80" s="15" t="str">
        <f t="shared" si="29"/>
        <v/>
      </c>
      <c r="AN80" s="15" t="str">
        <f>IF(AE80=0,"",IF(AE80&lt;=3,'Fase 1'!$AM$7*'Fase 1'!$AN$7,IF(AE80=4,'Fase 2'!$AM$7*'Fase 2'!$AN$14,IF(AE80=5,'Fase 2'!$AM$7*'Fase 2'!$AN$15,IF(AE80=6,'Fase 2'!$AM$7*'Fase 2'!$AN$16,IF(AE80=7,'Fase 3'!$AM$7*'Fase 3'!$AN$7,IF(AE80=8,'Fase 4'!$AM$7*'Fase 4'!$AN$14,IF(AE80=8,'Fase 4'!$AM$7*'Fase 4'!$AN$14,IF(AE80=9,'Fase 4'!$AM$7*'Fase 4'!$AN$15,IF(AE80=10,'Fase 4'!$AM$7*'Fase 4'!$AN$16,""))))))))))</f>
        <v/>
      </c>
    </row>
    <row r="81" spans="2:40" x14ac:dyDescent="0.25">
      <c r="B81" s="157" t="str">
        <f>IF(B80="","",IF(B80&lt;'Fase 1'!$B$5,B80+1,""))</f>
        <v/>
      </c>
      <c r="C81" s="158" t="str">
        <f t="shared" si="20"/>
        <v/>
      </c>
      <c r="D81" s="159" t="str">
        <f t="shared" si="21"/>
        <v/>
      </c>
      <c r="E81" s="160" t="str">
        <f t="shared" si="22"/>
        <v/>
      </c>
      <c r="F81" s="165"/>
      <c r="G81" s="162" t="str">
        <f>IF('Fase 1'!$B$5="","",IF($G$5="","",IF(AJ81="","",IF(100-(AK81-AL81)/AJ81*100&lt;10,"&lt; 10",100-(AK81-AL81)/AJ81*100))))</f>
        <v/>
      </c>
      <c r="H81" s="168"/>
      <c r="I81" s="167"/>
      <c r="M81" s="153" t="str">
        <f>IF($AE81=1,IF($B81&lt;=M80,M80,Resumo!$H$9+M80),"")</f>
        <v/>
      </c>
      <c r="N81" s="153" t="str">
        <f>IF($AE81=2,IF($B81&lt;=N80,N80,Resumo!$H$10+N80),IF($AE82-$AE81=0,"",M81))</f>
        <v/>
      </c>
      <c r="O81" s="153" t="str">
        <f>IF($AE81=3,IF($B81&lt;=O80,O80,Resumo!$H$11+O80),IF($AE82-$AE81=0,"",N81))</f>
        <v/>
      </c>
      <c r="P81" s="153" t="str">
        <f>IF($AE81=4,IF($B81&lt;=P80,P80,Resumo!$H$12+P80),IF($AE82-$AE81=0,"",O81))</f>
        <v/>
      </c>
      <c r="Q81" s="153" t="str">
        <f>IF($AE81=5,IF($B81&lt;=Q80,Q80,Resumo!$H$13+Q80),IF($AE82-$AE81=0,"",P81))</f>
        <v/>
      </c>
      <c r="R81" s="153" t="str">
        <f>IF($AE81=6,IF($B81&lt;=R80,R80,Resumo!$H$14+R80),IF($AE82-$AE81=0,"",Q81))</f>
        <v/>
      </c>
      <c r="S81" s="153" t="str">
        <f>IF($AE81=7,IF($B81&lt;=S80,S80,Resumo!$H$15+S80),IF($AE82-$AE81=0,"",R81))</f>
        <v/>
      </c>
      <c r="T81" s="153" t="str">
        <f>IF($AE81=8,IF($B81&lt;=T80,T80,Resumo!$H$16+T80),IF($AE82-$AE81=0,"",S81))</f>
        <v/>
      </c>
      <c r="U81" s="153" t="str">
        <f>IF($AE81=9,IF($B81&lt;=U80,U80,Resumo!$H$17+U80),IF($AE82-$AE81=0,"",T81))</f>
        <v/>
      </c>
      <c r="V81" s="153" t="str">
        <f>IF($AE81=10,IF($B81&lt;=V80,V80,Resumo!$H$18+V80),IF($AE82-$AE81=0,"",U81))</f>
        <v/>
      </c>
      <c r="X81" s="150">
        <f t="shared" si="23"/>
        <v>0</v>
      </c>
      <c r="Y81" s="150">
        <f t="shared" si="24"/>
        <v>0</v>
      </c>
      <c r="Z81" s="150">
        <f>IF(B81&lt;=Resumo!$F$9,1,IF(B81&lt;=Resumo!$F$10,2,""))</f>
        <v>1</v>
      </c>
      <c r="AA81" s="150">
        <f>IF(B81&lt;=Resumo!$F$11,IF(B81&gt;=Resumo!$D$11,3,""),IF(B81&lt;=Resumo!$F$12,IF(B81&gt;=Resumo!$D$12,4,""),""))</f>
        <v>3</v>
      </c>
      <c r="AB81" s="150">
        <f>IF(B81&lt;=Resumo!$F$13,IF(B81&gt;=Resumo!$D$13,5,""),IF(B81&lt;=Resumo!$F$14,IF(B81&gt;=Resumo!$D$14,6,""),""))</f>
        <v>5</v>
      </c>
      <c r="AC81" s="150">
        <f>IF(B81&lt;=Resumo!$F$15,IF(B81&gt;=Resumo!$D$15,7,""),IF(B81&lt;=Resumo!$F$16,IF(B81&gt;=Resumo!$D$16,8,""),""))</f>
        <v>7</v>
      </c>
      <c r="AD81" s="150">
        <f>IF(B81&lt;=Resumo!$F$17,IF(B81&gt;=Resumo!$D$17,9,""),IF(B81&lt;=Resumo!$F$18,IF(B81&gt;=Resumo!$D$18,10,""),""))</f>
        <v>9</v>
      </c>
      <c r="AE81" s="15">
        <f t="shared" si="25"/>
        <v>25</v>
      </c>
      <c r="AF81" s="15" t="str">
        <f>IF(AE81=1,Resumo!$G$9,IF(AE81=2,Resumo!$G$10,IF(AE81=3,Resumo!$G$11,IF(AE81=4,Resumo!$G$12,IF(AE81=5,Resumo!$G$13,IF(AE81=6,Resumo!$G$14,IF(AE81=7,Resumo!$G$15,IF(AE81=8,Resumo!$G$16,IF(AE81=9,Resumo!$G$17,IF(AE81=10,Resumo!$G$18,""))))))))))</f>
        <v/>
      </c>
      <c r="AH81" s="15" t="str">
        <f t="shared" si="26"/>
        <v/>
      </c>
      <c r="AI81" s="15">
        <f t="shared" si="27"/>
        <v>0</v>
      </c>
      <c r="AJ81" s="15" t="e">
        <f>IF(AE81=1,'Fase 1'!$AI$7*'Fase 1'!$AQ$10,IF(AE81=2,'Fase 1'!$AI$7*'Fase 1'!$AQ$11,IF(AE81=3,'Fase 1'!$AI$7*'Fase 1'!$AQ$12,IF(AE81=4,'Fase 1'!$AI$7*'Fase 2'!$AQ$10,IF(AE81=5,'Fase 1'!$AI$7*'Fase 2'!$AQ$11,IF(AE81=6,'Fase 1'!$AI$7*'Fase 2'!$AQ$12,IF(AE81&gt;=7,'Fase 1'!$AI$7*'Fase 1'!$AJ$7,"")))))))</f>
        <v>#VALUE!</v>
      </c>
      <c r="AK81" s="15" t="str">
        <f>IF(AE81=1,'Fase 1'!$AQ$14,IF(AE81=2,'Fase 1'!$AQ$15,IF(AE81=3,'Fase 1'!$AQ$16,IF(AE81=4,'Fase 2'!$AQ$14,IF(AE81=5,'Fase 2'!$AQ$15,IF(AE81=6,'Fase 2'!$AQ$16,IF(AE81=7,'Fase 3'!$AQ$11,IF(AE81=8,'Fase 4'!$AQ$12,IF(AE81=9,'Fase 4'!$AQ$12,IF(AE81=10,'Fase 4'!$AQ$12,""))))))))))</f>
        <v/>
      </c>
      <c r="AL81" s="15" t="str">
        <f t="shared" si="28"/>
        <v/>
      </c>
      <c r="AM81" s="15" t="str">
        <f t="shared" si="29"/>
        <v/>
      </c>
      <c r="AN81" s="15" t="str">
        <f>IF(AE81=0,"",IF(AE81&lt;=3,'Fase 1'!$AM$7*'Fase 1'!$AN$7,IF(AE81=4,'Fase 2'!$AM$7*'Fase 2'!$AN$14,IF(AE81=5,'Fase 2'!$AM$7*'Fase 2'!$AN$15,IF(AE81=6,'Fase 2'!$AM$7*'Fase 2'!$AN$16,IF(AE81=7,'Fase 3'!$AM$7*'Fase 3'!$AN$7,IF(AE81=8,'Fase 4'!$AM$7*'Fase 4'!$AN$14,IF(AE81=8,'Fase 4'!$AM$7*'Fase 4'!$AN$14,IF(AE81=9,'Fase 4'!$AM$7*'Fase 4'!$AN$15,IF(AE81=10,'Fase 4'!$AM$7*'Fase 4'!$AN$16,""))))))))))</f>
        <v/>
      </c>
    </row>
    <row r="82" spans="2:40" x14ac:dyDescent="0.25">
      <c r="B82" s="157" t="str">
        <f>IF(B81="","",IF(B81&lt;'Fase 1'!$B$5,B81+1,""))</f>
        <v/>
      </c>
      <c r="C82" s="158" t="str">
        <f t="shared" si="20"/>
        <v/>
      </c>
      <c r="D82" s="159" t="str">
        <f t="shared" si="21"/>
        <v/>
      </c>
      <c r="E82" s="160" t="str">
        <f t="shared" si="22"/>
        <v/>
      </c>
      <c r="F82" s="165"/>
      <c r="G82" s="162" t="str">
        <f>IF('Fase 1'!$B$5="","",IF($G$5="","",IF(AJ82="","",IF(100-(AK82-AL82)/AJ82*100&lt;10,"&lt; 10",100-(AK82-AL82)/AJ82*100))))</f>
        <v/>
      </c>
      <c r="H82" s="168"/>
      <c r="I82" s="167"/>
      <c r="M82" s="153" t="str">
        <f>IF($AE82=1,IF($B82&lt;=M81,M81,Resumo!$H$9+M81),"")</f>
        <v/>
      </c>
      <c r="N82" s="153" t="str">
        <f>IF($AE82=2,IF($B82&lt;=N81,N81,Resumo!$H$10+N81),IF($AE83-$AE82=0,"",M82))</f>
        <v/>
      </c>
      <c r="O82" s="153" t="str">
        <f>IF($AE82=3,IF($B82&lt;=O81,O81,Resumo!$H$11+O81),IF($AE83-$AE82=0,"",N82))</f>
        <v/>
      </c>
      <c r="P82" s="153" t="str">
        <f>IF($AE82=4,IF($B82&lt;=P81,P81,Resumo!$H$12+P81),IF($AE83-$AE82=0,"",O82))</f>
        <v/>
      </c>
      <c r="Q82" s="153" t="str">
        <f>IF($AE82=5,IF($B82&lt;=Q81,Q81,Resumo!$H$13+Q81),IF($AE83-$AE82=0,"",P82))</f>
        <v/>
      </c>
      <c r="R82" s="153" t="str">
        <f>IF($AE82=6,IF($B82&lt;=R81,R81,Resumo!$H$14+R81),IF($AE83-$AE82=0,"",Q82))</f>
        <v/>
      </c>
      <c r="S82" s="153" t="str">
        <f>IF($AE82=7,IF($B82&lt;=S81,S81,Resumo!$H$15+S81),IF($AE83-$AE82=0,"",R82))</f>
        <v/>
      </c>
      <c r="T82" s="153" t="str">
        <f>IF($AE82=8,IF($B82&lt;=T81,T81,Resumo!$H$16+T81),IF($AE83-$AE82=0,"",S82))</f>
        <v/>
      </c>
      <c r="U82" s="153" t="str">
        <f>IF($AE82=9,IF($B82&lt;=U81,U81,Resumo!$H$17+U81),IF($AE83-$AE82=0,"",T82))</f>
        <v/>
      </c>
      <c r="V82" s="153" t="str">
        <f>IF($AE82=10,IF($B82&lt;=V81,V81,Resumo!$H$18+V81),IF($AE83-$AE82=0,"",U82))</f>
        <v/>
      </c>
      <c r="X82" s="150">
        <f t="shared" si="23"/>
        <v>0</v>
      </c>
      <c r="Y82" s="150">
        <f t="shared" si="24"/>
        <v>0</v>
      </c>
      <c r="Z82" s="150">
        <f>IF(B82&lt;=Resumo!$F$9,1,IF(B82&lt;=Resumo!$F$10,2,""))</f>
        <v>1</v>
      </c>
      <c r="AA82" s="150">
        <f>IF(B82&lt;=Resumo!$F$11,IF(B82&gt;=Resumo!$D$11,3,""),IF(B82&lt;=Resumo!$F$12,IF(B82&gt;=Resumo!$D$12,4,""),""))</f>
        <v>3</v>
      </c>
      <c r="AB82" s="150">
        <f>IF(B82&lt;=Resumo!$F$13,IF(B82&gt;=Resumo!$D$13,5,""),IF(B82&lt;=Resumo!$F$14,IF(B82&gt;=Resumo!$D$14,6,""),""))</f>
        <v>5</v>
      </c>
      <c r="AC82" s="150">
        <f>IF(B82&lt;=Resumo!$F$15,IF(B82&gt;=Resumo!$D$15,7,""),IF(B82&lt;=Resumo!$F$16,IF(B82&gt;=Resumo!$D$16,8,""),""))</f>
        <v>7</v>
      </c>
      <c r="AD82" s="150">
        <f>IF(B82&lt;=Resumo!$F$17,IF(B82&gt;=Resumo!$D$17,9,""),IF(B82&lt;=Resumo!$F$18,IF(B82&gt;=Resumo!$D$18,10,""),""))</f>
        <v>9</v>
      </c>
      <c r="AE82" s="15">
        <f t="shared" si="25"/>
        <v>25</v>
      </c>
      <c r="AF82" s="15" t="str">
        <f>IF(AE82=1,Resumo!$G$9,IF(AE82=2,Resumo!$G$10,IF(AE82=3,Resumo!$G$11,IF(AE82=4,Resumo!$G$12,IF(AE82=5,Resumo!$G$13,IF(AE82=6,Resumo!$G$14,IF(AE82=7,Resumo!$G$15,IF(AE82=8,Resumo!$G$16,IF(AE82=9,Resumo!$G$17,IF(AE82=10,Resumo!$G$18,""))))))))))</f>
        <v/>
      </c>
      <c r="AH82" s="15" t="str">
        <f t="shared" si="26"/>
        <v/>
      </c>
      <c r="AI82" s="15">
        <f t="shared" si="27"/>
        <v>0</v>
      </c>
      <c r="AJ82" s="15" t="e">
        <f>IF(AE82=1,'Fase 1'!$AI$7*'Fase 1'!$AQ$10,IF(AE82=2,'Fase 1'!$AI$7*'Fase 1'!$AQ$11,IF(AE82=3,'Fase 1'!$AI$7*'Fase 1'!$AQ$12,IF(AE82=4,'Fase 1'!$AI$7*'Fase 2'!$AQ$10,IF(AE82=5,'Fase 1'!$AI$7*'Fase 2'!$AQ$11,IF(AE82=6,'Fase 1'!$AI$7*'Fase 2'!$AQ$12,IF(AE82&gt;=7,'Fase 1'!$AI$7*'Fase 1'!$AJ$7,"")))))))</f>
        <v>#VALUE!</v>
      </c>
      <c r="AK82" s="15" t="str">
        <f>IF(AE82=1,'Fase 1'!$AQ$14,IF(AE82=2,'Fase 1'!$AQ$15,IF(AE82=3,'Fase 1'!$AQ$16,IF(AE82=4,'Fase 2'!$AQ$14,IF(AE82=5,'Fase 2'!$AQ$15,IF(AE82=6,'Fase 2'!$AQ$16,IF(AE82=7,'Fase 3'!$AQ$11,IF(AE82=8,'Fase 4'!$AQ$12,IF(AE82=9,'Fase 4'!$AQ$12,IF(AE82=10,'Fase 4'!$AQ$12,""))))))))))</f>
        <v/>
      </c>
      <c r="AL82" s="15" t="str">
        <f t="shared" si="28"/>
        <v/>
      </c>
      <c r="AM82" s="15" t="str">
        <f t="shared" si="29"/>
        <v/>
      </c>
      <c r="AN82" s="15" t="str">
        <f>IF(AE82=0,"",IF(AE82&lt;=3,'Fase 1'!$AM$7*'Fase 1'!$AN$7,IF(AE82=4,'Fase 2'!$AM$7*'Fase 2'!$AN$14,IF(AE82=5,'Fase 2'!$AM$7*'Fase 2'!$AN$15,IF(AE82=6,'Fase 2'!$AM$7*'Fase 2'!$AN$16,IF(AE82=7,'Fase 3'!$AM$7*'Fase 3'!$AN$7,IF(AE82=8,'Fase 4'!$AM$7*'Fase 4'!$AN$14,IF(AE82=8,'Fase 4'!$AM$7*'Fase 4'!$AN$14,IF(AE82=9,'Fase 4'!$AM$7*'Fase 4'!$AN$15,IF(AE82=10,'Fase 4'!$AM$7*'Fase 4'!$AN$16,""))))))))))</f>
        <v/>
      </c>
    </row>
    <row r="83" spans="2:40" x14ac:dyDescent="0.25">
      <c r="B83" s="157" t="str">
        <f>IF(B82="","",IF(B82&lt;'Fase 1'!$B$5,B82+1,""))</f>
        <v/>
      </c>
      <c r="C83" s="158" t="str">
        <f t="shared" si="20"/>
        <v/>
      </c>
      <c r="D83" s="159" t="str">
        <f t="shared" si="21"/>
        <v/>
      </c>
      <c r="E83" s="160" t="str">
        <f t="shared" si="22"/>
        <v/>
      </c>
      <c r="F83" s="165"/>
      <c r="G83" s="162" t="str">
        <f>IF('Fase 1'!$B$5="","",IF($G$5="","",IF(AJ83="","",IF(100-(AK83-AL83)/AJ83*100&lt;10,"&lt; 10",100-(AK83-AL83)/AJ83*100))))</f>
        <v/>
      </c>
      <c r="H83" s="168"/>
      <c r="I83" s="167"/>
      <c r="M83" s="153" t="str">
        <f>IF($AE83=1,IF($B83&lt;=M82,M82,Resumo!$H$9+M82),"")</f>
        <v/>
      </c>
      <c r="N83" s="153" t="str">
        <f>IF($AE83=2,IF($B83&lt;=N82,N82,Resumo!$H$10+N82),IF($AE84-$AE83=0,"",M83))</f>
        <v/>
      </c>
      <c r="O83" s="153" t="str">
        <f>IF($AE83=3,IF($B83&lt;=O82,O82,Resumo!$H$11+O82),IF($AE84-$AE83=0,"",N83))</f>
        <v/>
      </c>
      <c r="P83" s="153" t="str">
        <f>IF($AE83=4,IF($B83&lt;=P82,P82,Resumo!$H$12+P82),IF($AE84-$AE83=0,"",O83))</f>
        <v/>
      </c>
      <c r="Q83" s="153" t="str">
        <f>IF($AE83=5,IF($B83&lt;=Q82,Q82,Resumo!$H$13+Q82),IF($AE84-$AE83=0,"",P83))</f>
        <v/>
      </c>
      <c r="R83" s="153" t="str">
        <f>IF($AE83=6,IF($B83&lt;=R82,R82,Resumo!$H$14+R82),IF($AE84-$AE83=0,"",Q83))</f>
        <v/>
      </c>
      <c r="S83" s="153" t="str">
        <f>IF($AE83=7,IF($B83&lt;=S82,S82,Resumo!$H$15+S82),IF($AE84-$AE83=0,"",R83))</f>
        <v/>
      </c>
      <c r="T83" s="153" t="str">
        <f>IF($AE83=8,IF($B83&lt;=T82,T82,Resumo!$H$16+T82),IF($AE84-$AE83=0,"",S83))</f>
        <v/>
      </c>
      <c r="U83" s="153" t="str">
        <f>IF($AE83=9,IF($B83&lt;=U82,U82,Resumo!$H$17+U82),IF($AE84-$AE83=0,"",T83))</f>
        <v/>
      </c>
      <c r="V83" s="153" t="str">
        <f>IF($AE83=10,IF($B83&lt;=V82,V82,Resumo!$H$18+V82),IF($AE84-$AE83=0,"",U83))</f>
        <v/>
      </c>
      <c r="X83" s="150">
        <f t="shared" si="23"/>
        <v>0</v>
      </c>
      <c r="Y83" s="150">
        <f t="shared" si="24"/>
        <v>0</v>
      </c>
      <c r="Z83" s="150">
        <f>IF(B83&lt;=Resumo!$F$9,1,IF(B83&lt;=Resumo!$F$10,2,""))</f>
        <v>1</v>
      </c>
      <c r="AA83" s="150">
        <f>IF(B83&lt;=Resumo!$F$11,IF(B83&gt;=Resumo!$D$11,3,""),IF(B83&lt;=Resumo!$F$12,IF(B83&gt;=Resumo!$D$12,4,""),""))</f>
        <v>3</v>
      </c>
      <c r="AB83" s="150">
        <f>IF(B83&lt;=Resumo!$F$13,IF(B83&gt;=Resumo!$D$13,5,""),IF(B83&lt;=Resumo!$F$14,IF(B83&gt;=Resumo!$D$14,6,""),""))</f>
        <v>5</v>
      </c>
      <c r="AC83" s="150">
        <f>IF(B83&lt;=Resumo!$F$15,IF(B83&gt;=Resumo!$D$15,7,""),IF(B83&lt;=Resumo!$F$16,IF(B83&gt;=Resumo!$D$16,8,""),""))</f>
        <v>7</v>
      </c>
      <c r="AD83" s="150">
        <f>IF(B83&lt;=Resumo!$F$17,IF(B83&gt;=Resumo!$D$17,9,""),IF(B83&lt;=Resumo!$F$18,IF(B83&gt;=Resumo!$D$18,10,""),""))</f>
        <v>9</v>
      </c>
      <c r="AE83" s="15">
        <f t="shared" si="25"/>
        <v>25</v>
      </c>
      <c r="AF83" s="15" t="str">
        <f>IF(AE83=1,Resumo!$G$9,IF(AE83=2,Resumo!$G$10,IF(AE83=3,Resumo!$G$11,IF(AE83=4,Resumo!$G$12,IF(AE83=5,Resumo!$G$13,IF(AE83=6,Resumo!$G$14,IF(AE83=7,Resumo!$G$15,IF(AE83=8,Resumo!$G$16,IF(AE83=9,Resumo!$G$17,IF(AE83=10,Resumo!$G$18,""))))))))))</f>
        <v/>
      </c>
      <c r="AH83" s="15" t="str">
        <f t="shared" si="26"/>
        <v/>
      </c>
      <c r="AI83" s="15">
        <f t="shared" si="27"/>
        <v>0</v>
      </c>
      <c r="AJ83" s="15" t="e">
        <f>IF(AE83=1,'Fase 1'!$AI$7*'Fase 1'!$AQ$10,IF(AE83=2,'Fase 1'!$AI$7*'Fase 1'!$AQ$11,IF(AE83=3,'Fase 1'!$AI$7*'Fase 1'!$AQ$12,IF(AE83=4,'Fase 1'!$AI$7*'Fase 2'!$AQ$10,IF(AE83=5,'Fase 1'!$AI$7*'Fase 2'!$AQ$11,IF(AE83=6,'Fase 1'!$AI$7*'Fase 2'!$AQ$12,IF(AE83&gt;=7,'Fase 1'!$AI$7*'Fase 1'!$AJ$7,"")))))))</f>
        <v>#VALUE!</v>
      </c>
      <c r="AK83" s="15" t="str">
        <f>IF(AE83=1,'Fase 1'!$AQ$14,IF(AE83=2,'Fase 1'!$AQ$15,IF(AE83=3,'Fase 1'!$AQ$16,IF(AE83=4,'Fase 2'!$AQ$14,IF(AE83=5,'Fase 2'!$AQ$15,IF(AE83=6,'Fase 2'!$AQ$16,IF(AE83=7,'Fase 3'!$AQ$11,IF(AE83=8,'Fase 4'!$AQ$12,IF(AE83=9,'Fase 4'!$AQ$12,IF(AE83=10,'Fase 4'!$AQ$12,""))))))))))</f>
        <v/>
      </c>
      <c r="AL83" s="15" t="str">
        <f t="shared" si="28"/>
        <v/>
      </c>
      <c r="AM83" s="15" t="str">
        <f t="shared" si="29"/>
        <v/>
      </c>
      <c r="AN83" s="15" t="str">
        <f>IF(AE83=0,"",IF(AE83&lt;=3,'Fase 1'!$AM$7*'Fase 1'!$AN$7,IF(AE83=4,'Fase 2'!$AM$7*'Fase 2'!$AN$14,IF(AE83=5,'Fase 2'!$AM$7*'Fase 2'!$AN$15,IF(AE83=6,'Fase 2'!$AM$7*'Fase 2'!$AN$16,IF(AE83=7,'Fase 3'!$AM$7*'Fase 3'!$AN$7,IF(AE83=8,'Fase 4'!$AM$7*'Fase 4'!$AN$14,IF(AE83=8,'Fase 4'!$AM$7*'Fase 4'!$AN$14,IF(AE83=9,'Fase 4'!$AM$7*'Fase 4'!$AN$15,IF(AE83=10,'Fase 4'!$AM$7*'Fase 4'!$AN$16,""))))))))))</f>
        <v/>
      </c>
    </row>
    <row r="84" spans="2:40" x14ac:dyDescent="0.25">
      <c r="B84" s="157" t="str">
        <f>IF(B83="","",IF(B83&lt;'Fase 1'!$B$5,B83+1,""))</f>
        <v/>
      </c>
      <c r="C84" s="158" t="str">
        <f t="shared" si="20"/>
        <v/>
      </c>
      <c r="D84" s="159" t="str">
        <f t="shared" si="21"/>
        <v/>
      </c>
      <c r="E84" s="160" t="str">
        <f t="shared" si="22"/>
        <v/>
      </c>
      <c r="F84" s="165"/>
      <c r="G84" s="162" t="str">
        <f>IF('Fase 1'!$B$5="","",IF($G$5="","",IF(AJ84="","",IF(100-(AK84-AL84)/AJ84*100&lt;10,"&lt; 10",100-(AK84-AL84)/AJ84*100))))</f>
        <v/>
      </c>
      <c r="H84" s="168"/>
      <c r="I84" s="167"/>
      <c r="M84" s="153" t="str">
        <f>IF($AE84=1,IF($B84&lt;=M83,M83,Resumo!$H$9+M83),"")</f>
        <v/>
      </c>
      <c r="N84" s="153" t="str">
        <f>IF($AE84=2,IF($B84&lt;=N83,N83,Resumo!$H$10+N83),IF($AE85-$AE84=0,"",M84))</f>
        <v/>
      </c>
      <c r="O84" s="153" t="str">
        <f>IF($AE84=3,IF($B84&lt;=O83,O83,Resumo!$H$11+O83),IF($AE85-$AE84=0,"",N84))</f>
        <v/>
      </c>
      <c r="P84" s="153" t="str">
        <f>IF($AE84=4,IF($B84&lt;=P83,P83,Resumo!$H$12+P83),IF($AE85-$AE84=0,"",O84))</f>
        <v/>
      </c>
      <c r="Q84" s="153" t="str">
        <f>IF($AE84=5,IF($B84&lt;=Q83,Q83,Resumo!$H$13+Q83),IF($AE85-$AE84=0,"",P84))</f>
        <v/>
      </c>
      <c r="R84" s="153" t="str">
        <f>IF($AE84=6,IF($B84&lt;=R83,R83,Resumo!$H$14+R83),IF($AE85-$AE84=0,"",Q84))</f>
        <v/>
      </c>
      <c r="S84" s="153" t="str">
        <f>IF($AE84=7,IF($B84&lt;=S83,S83,Resumo!$H$15+S83),IF($AE85-$AE84=0,"",R84))</f>
        <v/>
      </c>
      <c r="T84" s="153" t="str">
        <f>IF($AE84=8,IF($B84&lt;=T83,T83,Resumo!$H$16+T83),IF($AE85-$AE84=0,"",S84))</f>
        <v/>
      </c>
      <c r="U84" s="153" t="str">
        <f>IF($AE84=9,IF($B84&lt;=U83,U83,Resumo!$H$17+U83),IF($AE85-$AE84=0,"",T84))</f>
        <v/>
      </c>
      <c r="V84" s="153" t="str">
        <f>IF($AE84=10,IF($B84&lt;=V83,V83,Resumo!$H$18+V83),IF($AE85-$AE84=0,"",U84))</f>
        <v/>
      </c>
      <c r="X84" s="150">
        <f t="shared" si="23"/>
        <v>0</v>
      </c>
      <c r="Y84" s="150">
        <f t="shared" si="24"/>
        <v>0</v>
      </c>
      <c r="Z84" s="150">
        <f>IF(B84&lt;=Resumo!$F$9,1,IF(B84&lt;=Resumo!$F$10,2,""))</f>
        <v>1</v>
      </c>
      <c r="AA84" s="150">
        <f>IF(B84&lt;=Resumo!$F$11,IF(B84&gt;=Resumo!$D$11,3,""),IF(B84&lt;=Resumo!$F$12,IF(B84&gt;=Resumo!$D$12,4,""),""))</f>
        <v>3</v>
      </c>
      <c r="AB84" s="150">
        <f>IF(B84&lt;=Resumo!$F$13,IF(B84&gt;=Resumo!$D$13,5,""),IF(B84&lt;=Resumo!$F$14,IF(B84&gt;=Resumo!$D$14,6,""),""))</f>
        <v>5</v>
      </c>
      <c r="AC84" s="150">
        <f>IF(B84&lt;=Resumo!$F$15,IF(B84&gt;=Resumo!$D$15,7,""),IF(B84&lt;=Resumo!$F$16,IF(B84&gt;=Resumo!$D$16,8,""),""))</f>
        <v>7</v>
      </c>
      <c r="AD84" s="150">
        <f>IF(B84&lt;=Resumo!$F$17,IF(B84&gt;=Resumo!$D$17,9,""),IF(B84&lt;=Resumo!$F$18,IF(B84&gt;=Resumo!$D$18,10,""),""))</f>
        <v>9</v>
      </c>
      <c r="AE84" s="15">
        <f t="shared" si="25"/>
        <v>25</v>
      </c>
      <c r="AF84" s="15" t="str">
        <f>IF(AE84=1,Resumo!$G$9,IF(AE84=2,Resumo!$G$10,IF(AE84=3,Resumo!$G$11,IF(AE84=4,Resumo!$G$12,IF(AE84=5,Resumo!$G$13,IF(AE84=6,Resumo!$G$14,IF(AE84=7,Resumo!$G$15,IF(AE84=8,Resumo!$G$16,IF(AE84=9,Resumo!$G$17,IF(AE84=10,Resumo!$G$18,""))))))))))</f>
        <v/>
      </c>
      <c r="AH84" s="15" t="str">
        <f t="shared" si="26"/>
        <v/>
      </c>
      <c r="AI84" s="15">
        <f t="shared" si="27"/>
        <v>0</v>
      </c>
      <c r="AJ84" s="15" t="e">
        <f>IF(AE84=1,'Fase 1'!$AI$7*'Fase 1'!$AQ$10,IF(AE84=2,'Fase 1'!$AI$7*'Fase 1'!$AQ$11,IF(AE84=3,'Fase 1'!$AI$7*'Fase 1'!$AQ$12,IF(AE84=4,'Fase 1'!$AI$7*'Fase 2'!$AQ$10,IF(AE84=5,'Fase 1'!$AI$7*'Fase 2'!$AQ$11,IF(AE84=6,'Fase 1'!$AI$7*'Fase 2'!$AQ$12,IF(AE84&gt;=7,'Fase 1'!$AI$7*'Fase 1'!$AJ$7,"")))))))</f>
        <v>#VALUE!</v>
      </c>
      <c r="AK84" s="15" t="str">
        <f>IF(AE84=1,'Fase 1'!$AQ$14,IF(AE84=2,'Fase 1'!$AQ$15,IF(AE84=3,'Fase 1'!$AQ$16,IF(AE84=4,'Fase 2'!$AQ$14,IF(AE84=5,'Fase 2'!$AQ$15,IF(AE84=6,'Fase 2'!$AQ$16,IF(AE84=7,'Fase 3'!$AQ$11,IF(AE84=8,'Fase 4'!$AQ$12,IF(AE84=9,'Fase 4'!$AQ$12,IF(AE84=10,'Fase 4'!$AQ$12,""))))))))))</f>
        <v/>
      </c>
      <c r="AL84" s="15" t="str">
        <f t="shared" si="28"/>
        <v/>
      </c>
      <c r="AM84" s="15" t="str">
        <f t="shared" si="29"/>
        <v/>
      </c>
      <c r="AN84" s="15" t="str">
        <f>IF(AE84=0,"",IF(AE84&lt;=3,'Fase 1'!$AM$7*'Fase 1'!$AN$7,IF(AE84=4,'Fase 2'!$AM$7*'Fase 2'!$AN$14,IF(AE84=5,'Fase 2'!$AM$7*'Fase 2'!$AN$15,IF(AE84=6,'Fase 2'!$AM$7*'Fase 2'!$AN$16,IF(AE84=7,'Fase 3'!$AM$7*'Fase 3'!$AN$7,IF(AE84=8,'Fase 4'!$AM$7*'Fase 4'!$AN$14,IF(AE84=8,'Fase 4'!$AM$7*'Fase 4'!$AN$14,IF(AE84=9,'Fase 4'!$AM$7*'Fase 4'!$AN$15,IF(AE84=10,'Fase 4'!$AM$7*'Fase 4'!$AN$16,""))))))))))</f>
        <v/>
      </c>
    </row>
    <row r="85" spans="2:40" x14ac:dyDescent="0.25">
      <c r="B85" s="157" t="str">
        <f>IF(B84="","",IF(B84&lt;'Fase 1'!$B$5,B84+1,""))</f>
        <v/>
      </c>
      <c r="C85" s="158" t="str">
        <f t="shared" si="20"/>
        <v/>
      </c>
      <c r="D85" s="159" t="str">
        <f t="shared" si="21"/>
        <v/>
      </c>
      <c r="E85" s="160" t="str">
        <f t="shared" si="22"/>
        <v/>
      </c>
      <c r="F85" s="165"/>
      <c r="G85" s="162" t="str">
        <f>IF('Fase 1'!$B$5="","",IF($G$5="","",IF(AJ85="","",IF(100-(AK85-AL85)/AJ85*100&lt;10,"&lt; 10",100-(AK85-AL85)/AJ85*100))))</f>
        <v/>
      </c>
      <c r="H85" s="168"/>
      <c r="I85" s="167"/>
      <c r="M85" s="153" t="str">
        <f>IF($AE85=1,IF($B85&lt;=M84,M84,Resumo!$H$9+M84),"")</f>
        <v/>
      </c>
      <c r="N85" s="153" t="str">
        <f>IF($AE85=2,IF($B85&lt;=N84,N84,Resumo!$H$10+N84),IF($AE86-$AE85=0,"",M85))</f>
        <v/>
      </c>
      <c r="O85" s="153" t="str">
        <f>IF($AE85=3,IF($B85&lt;=O84,O84,Resumo!$H$11+O84),IF($AE86-$AE85=0,"",N85))</f>
        <v/>
      </c>
      <c r="P85" s="153" t="str">
        <f>IF($AE85=4,IF($B85&lt;=P84,P84,Resumo!$H$12+P84),IF($AE86-$AE85=0,"",O85))</f>
        <v/>
      </c>
      <c r="Q85" s="153" t="str">
        <f>IF($AE85=5,IF($B85&lt;=Q84,Q84,Resumo!$H$13+Q84),IF($AE86-$AE85=0,"",P85))</f>
        <v/>
      </c>
      <c r="R85" s="153" t="str">
        <f>IF($AE85=6,IF($B85&lt;=R84,R84,Resumo!$H$14+R84),IF($AE86-$AE85=0,"",Q85))</f>
        <v/>
      </c>
      <c r="S85" s="153" t="str">
        <f>IF($AE85=7,IF($B85&lt;=S84,S84,Resumo!$H$15+S84),IF($AE86-$AE85=0,"",R85))</f>
        <v/>
      </c>
      <c r="T85" s="153" t="str">
        <f>IF($AE85=8,IF($B85&lt;=T84,T84,Resumo!$H$16+T84),IF($AE86-$AE85=0,"",S85))</f>
        <v/>
      </c>
      <c r="U85" s="153" t="str">
        <f>IF($AE85=9,IF($B85&lt;=U84,U84,Resumo!$H$17+U84),IF($AE86-$AE85=0,"",T85))</f>
        <v/>
      </c>
      <c r="V85" s="153" t="str">
        <f>IF($AE85=10,IF($B85&lt;=V84,V84,Resumo!$H$18+V84),IF($AE86-$AE85=0,"",U85))</f>
        <v/>
      </c>
      <c r="X85" s="150">
        <f t="shared" si="23"/>
        <v>0</v>
      </c>
      <c r="Y85" s="150">
        <f t="shared" si="24"/>
        <v>0</v>
      </c>
      <c r="Z85" s="150">
        <f>IF(B85&lt;=Resumo!$F$9,1,IF(B85&lt;=Resumo!$F$10,2,""))</f>
        <v>1</v>
      </c>
      <c r="AA85" s="150">
        <f>IF(B85&lt;=Resumo!$F$11,IF(B85&gt;=Resumo!$D$11,3,""),IF(B85&lt;=Resumo!$F$12,IF(B85&gt;=Resumo!$D$12,4,""),""))</f>
        <v>3</v>
      </c>
      <c r="AB85" s="150">
        <f>IF(B85&lt;=Resumo!$F$13,IF(B85&gt;=Resumo!$D$13,5,""),IF(B85&lt;=Resumo!$F$14,IF(B85&gt;=Resumo!$D$14,6,""),""))</f>
        <v>5</v>
      </c>
      <c r="AC85" s="150">
        <f>IF(B85&lt;=Resumo!$F$15,IF(B85&gt;=Resumo!$D$15,7,""),IF(B85&lt;=Resumo!$F$16,IF(B85&gt;=Resumo!$D$16,8,""),""))</f>
        <v>7</v>
      </c>
      <c r="AD85" s="150">
        <f>IF(B85&lt;=Resumo!$F$17,IF(B85&gt;=Resumo!$D$17,9,""),IF(B85&lt;=Resumo!$F$18,IF(B85&gt;=Resumo!$D$18,10,""),""))</f>
        <v>9</v>
      </c>
      <c r="AE85" s="15">
        <f t="shared" si="25"/>
        <v>25</v>
      </c>
      <c r="AF85" s="15" t="str">
        <f>IF(AE85=1,Resumo!$G$9,IF(AE85=2,Resumo!$G$10,IF(AE85=3,Resumo!$G$11,IF(AE85=4,Resumo!$G$12,IF(AE85=5,Resumo!$G$13,IF(AE85=6,Resumo!$G$14,IF(AE85=7,Resumo!$G$15,IF(AE85=8,Resumo!$G$16,IF(AE85=9,Resumo!$G$17,IF(AE85=10,Resumo!$G$18,""))))))))))</f>
        <v/>
      </c>
      <c r="AH85" s="15" t="str">
        <f t="shared" si="26"/>
        <v/>
      </c>
      <c r="AI85" s="15">
        <f t="shared" si="27"/>
        <v>0</v>
      </c>
      <c r="AJ85" s="15" t="e">
        <f>IF(AE85=1,'Fase 1'!$AI$7*'Fase 1'!$AQ$10,IF(AE85=2,'Fase 1'!$AI$7*'Fase 1'!$AQ$11,IF(AE85=3,'Fase 1'!$AI$7*'Fase 1'!$AQ$12,IF(AE85=4,'Fase 1'!$AI$7*'Fase 2'!$AQ$10,IF(AE85=5,'Fase 1'!$AI$7*'Fase 2'!$AQ$11,IF(AE85=6,'Fase 1'!$AI$7*'Fase 2'!$AQ$12,IF(AE85&gt;=7,'Fase 1'!$AI$7*'Fase 1'!$AJ$7,"")))))))</f>
        <v>#VALUE!</v>
      </c>
      <c r="AK85" s="15" t="str">
        <f>IF(AE85=1,'Fase 1'!$AQ$14,IF(AE85=2,'Fase 1'!$AQ$15,IF(AE85=3,'Fase 1'!$AQ$16,IF(AE85=4,'Fase 2'!$AQ$14,IF(AE85=5,'Fase 2'!$AQ$15,IF(AE85=6,'Fase 2'!$AQ$16,IF(AE85=7,'Fase 3'!$AQ$11,IF(AE85=8,'Fase 4'!$AQ$12,IF(AE85=9,'Fase 4'!$AQ$12,IF(AE85=10,'Fase 4'!$AQ$12,""))))))))))</f>
        <v/>
      </c>
      <c r="AL85" s="15" t="str">
        <f t="shared" si="28"/>
        <v/>
      </c>
      <c r="AM85" s="15" t="str">
        <f t="shared" si="29"/>
        <v/>
      </c>
      <c r="AN85" s="15" t="str">
        <f>IF(AE85=0,"",IF(AE85&lt;=3,'Fase 1'!$AM$7*'Fase 1'!$AN$7,IF(AE85=4,'Fase 2'!$AM$7*'Fase 2'!$AN$14,IF(AE85=5,'Fase 2'!$AM$7*'Fase 2'!$AN$15,IF(AE85=6,'Fase 2'!$AM$7*'Fase 2'!$AN$16,IF(AE85=7,'Fase 3'!$AM$7*'Fase 3'!$AN$7,IF(AE85=8,'Fase 4'!$AM$7*'Fase 4'!$AN$14,IF(AE85=8,'Fase 4'!$AM$7*'Fase 4'!$AN$14,IF(AE85=9,'Fase 4'!$AM$7*'Fase 4'!$AN$15,IF(AE85=10,'Fase 4'!$AM$7*'Fase 4'!$AN$16,""))))))))))</f>
        <v/>
      </c>
    </row>
    <row r="86" spans="2:40" x14ac:dyDescent="0.25">
      <c r="B86" s="157" t="str">
        <f>IF(B85="","",IF(B85&lt;'Fase 1'!$B$5,B85+1,""))</f>
        <v/>
      </c>
      <c r="C86" s="158" t="str">
        <f t="shared" si="20"/>
        <v/>
      </c>
      <c r="D86" s="159" t="str">
        <f t="shared" si="21"/>
        <v/>
      </c>
      <c r="E86" s="160" t="str">
        <f t="shared" si="22"/>
        <v/>
      </c>
      <c r="F86" s="165"/>
      <c r="G86" s="162" t="str">
        <f>IF('Fase 1'!$B$5="","",IF($G$5="","",IF(AJ86="","",IF(100-(AK86-AL86)/AJ86*100&lt;10,"&lt; 10",100-(AK86-AL86)/AJ86*100))))</f>
        <v/>
      </c>
      <c r="H86" s="168"/>
      <c r="I86" s="167"/>
      <c r="M86" s="153" t="str">
        <f>IF($AE86=1,IF($B86&lt;=M85,M85,Resumo!$H$9+M85),"")</f>
        <v/>
      </c>
      <c r="N86" s="153" t="str">
        <f>IF($AE86=2,IF($B86&lt;=N85,N85,Resumo!$H$10+N85),IF($AE87-$AE86=0,"",M86))</f>
        <v/>
      </c>
      <c r="O86" s="153" t="str">
        <f>IF($AE86=3,IF($B86&lt;=O85,O85,Resumo!$H$11+O85),IF($AE87-$AE86=0,"",N86))</f>
        <v/>
      </c>
      <c r="P86" s="153" t="str">
        <f>IF($AE86=4,IF($B86&lt;=P85,P85,Resumo!$H$12+P85),IF($AE87-$AE86=0,"",O86))</f>
        <v/>
      </c>
      <c r="Q86" s="153" t="str">
        <f>IF($AE86=5,IF($B86&lt;=Q85,Q85,Resumo!$H$13+Q85),IF($AE87-$AE86=0,"",P86))</f>
        <v/>
      </c>
      <c r="R86" s="153" t="str">
        <f>IF($AE86=6,IF($B86&lt;=R85,R85,Resumo!$H$14+R85),IF($AE87-$AE86=0,"",Q86))</f>
        <v/>
      </c>
      <c r="S86" s="153" t="str">
        <f>IF($AE86=7,IF($B86&lt;=S85,S85,Resumo!$H$15+S85),IF($AE87-$AE86=0,"",R86))</f>
        <v/>
      </c>
      <c r="T86" s="153" t="str">
        <f>IF($AE86=8,IF($B86&lt;=T85,T85,Resumo!$H$16+T85),IF($AE87-$AE86=0,"",S86))</f>
        <v/>
      </c>
      <c r="U86" s="153" t="str">
        <f>IF($AE86=9,IF($B86&lt;=U85,U85,Resumo!$H$17+U85),IF($AE87-$AE86=0,"",T86))</f>
        <v/>
      </c>
      <c r="V86" s="153" t="str">
        <f>IF($AE86=10,IF($B86&lt;=V85,V85,Resumo!$H$18+V85),IF($AE87-$AE86=0,"",U86))</f>
        <v/>
      </c>
      <c r="X86" s="150">
        <f t="shared" si="23"/>
        <v>0</v>
      </c>
      <c r="Y86" s="150">
        <f t="shared" si="24"/>
        <v>0</v>
      </c>
      <c r="Z86" s="150">
        <f>IF(B86&lt;=Resumo!$F$9,1,IF(B86&lt;=Resumo!$F$10,2,""))</f>
        <v>1</v>
      </c>
      <c r="AA86" s="150">
        <f>IF(B86&lt;=Resumo!$F$11,IF(B86&gt;=Resumo!$D$11,3,""),IF(B86&lt;=Resumo!$F$12,IF(B86&gt;=Resumo!$D$12,4,""),""))</f>
        <v>3</v>
      </c>
      <c r="AB86" s="150">
        <f>IF(B86&lt;=Resumo!$F$13,IF(B86&gt;=Resumo!$D$13,5,""),IF(B86&lt;=Resumo!$F$14,IF(B86&gt;=Resumo!$D$14,6,""),""))</f>
        <v>5</v>
      </c>
      <c r="AC86" s="150">
        <f>IF(B86&lt;=Resumo!$F$15,IF(B86&gt;=Resumo!$D$15,7,""),IF(B86&lt;=Resumo!$F$16,IF(B86&gt;=Resumo!$D$16,8,""),""))</f>
        <v>7</v>
      </c>
      <c r="AD86" s="150">
        <f>IF(B86&lt;=Resumo!$F$17,IF(B86&gt;=Resumo!$D$17,9,""),IF(B86&lt;=Resumo!$F$18,IF(B86&gt;=Resumo!$D$18,10,""),""))</f>
        <v>9</v>
      </c>
      <c r="AE86" s="15">
        <f t="shared" si="25"/>
        <v>25</v>
      </c>
      <c r="AF86" s="15" t="str">
        <f>IF(AE86=1,Resumo!$G$9,IF(AE86=2,Resumo!$G$10,IF(AE86=3,Resumo!$G$11,IF(AE86=4,Resumo!$G$12,IF(AE86=5,Resumo!$G$13,IF(AE86=6,Resumo!$G$14,IF(AE86=7,Resumo!$G$15,IF(AE86=8,Resumo!$G$16,IF(AE86=9,Resumo!$G$17,IF(AE86=10,Resumo!$G$18,""))))))))))</f>
        <v/>
      </c>
      <c r="AH86" s="15" t="str">
        <f t="shared" si="26"/>
        <v/>
      </c>
      <c r="AI86" s="15">
        <f t="shared" si="27"/>
        <v>0</v>
      </c>
      <c r="AJ86" s="15" t="e">
        <f>IF(AE86=1,'Fase 1'!$AI$7*'Fase 1'!$AQ$10,IF(AE86=2,'Fase 1'!$AI$7*'Fase 1'!$AQ$11,IF(AE86=3,'Fase 1'!$AI$7*'Fase 1'!$AQ$12,IF(AE86=4,'Fase 1'!$AI$7*'Fase 2'!$AQ$10,IF(AE86=5,'Fase 1'!$AI$7*'Fase 2'!$AQ$11,IF(AE86=6,'Fase 1'!$AI$7*'Fase 2'!$AQ$12,IF(AE86&gt;=7,'Fase 1'!$AI$7*'Fase 1'!$AJ$7,"")))))))</f>
        <v>#VALUE!</v>
      </c>
      <c r="AK86" s="15" t="str">
        <f>IF(AE86=1,'Fase 1'!$AQ$14,IF(AE86=2,'Fase 1'!$AQ$15,IF(AE86=3,'Fase 1'!$AQ$16,IF(AE86=4,'Fase 2'!$AQ$14,IF(AE86=5,'Fase 2'!$AQ$15,IF(AE86=6,'Fase 2'!$AQ$16,IF(AE86=7,'Fase 3'!$AQ$11,IF(AE86=8,'Fase 4'!$AQ$12,IF(AE86=9,'Fase 4'!$AQ$12,IF(AE86=10,'Fase 4'!$AQ$12,""))))))))))</f>
        <v/>
      </c>
      <c r="AL86" s="15" t="str">
        <f t="shared" si="28"/>
        <v/>
      </c>
      <c r="AM86" s="15" t="str">
        <f t="shared" si="29"/>
        <v/>
      </c>
      <c r="AN86" s="15" t="str">
        <f>IF(AE86=0,"",IF(AE86&lt;=3,'Fase 1'!$AM$7*'Fase 1'!$AN$7,IF(AE86=4,'Fase 2'!$AM$7*'Fase 2'!$AN$14,IF(AE86=5,'Fase 2'!$AM$7*'Fase 2'!$AN$15,IF(AE86=6,'Fase 2'!$AM$7*'Fase 2'!$AN$16,IF(AE86=7,'Fase 3'!$AM$7*'Fase 3'!$AN$7,IF(AE86=8,'Fase 4'!$AM$7*'Fase 4'!$AN$14,IF(AE86=8,'Fase 4'!$AM$7*'Fase 4'!$AN$14,IF(AE86=9,'Fase 4'!$AM$7*'Fase 4'!$AN$15,IF(AE86=10,'Fase 4'!$AM$7*'Fase 4'!$AN$16,""))))))))))</f>
        <v/>
      </c>
    </row>
    <row r="87" spans="2:40" x14ac:dyDescent="0.25">
      <c r="B87" s="157" t="str">
        <f>IF(B86="","",IF(B86&lt;'Fase 1'!$B$5,B86+1,""))</f>
        <v/>
      </c>
      <c r="C87" s="158" t="str">
        <f t="shared" si="20"/>
        <v/>
      </c>
      <c r="D87" s="159" t="str">
        <f t="shared" si="21"/>
        <v/>
      </c>
      <c r="E87" s="160" t="str">
        <f t="shared" si="22"/>
        <v/>
      </c>
      <c r="F87" s="165"/>
      <c r="G87" s="162" t="str">
        <f>IF('Fase 1'!$B$5="","",IF($G$5="","",IF(AJ87="","",IF(100-(AK87-AL87)/AJ87*100&lt;10,"&lt; 10",100-(AK87-AL87)/AJ87*100))))</f>
        <v/>
      </c>
      <c r="H87" s="168"/>
      <c r="I87" s="167"/>
      <c r="M87" s="153" t="str">
        <f>IF($AE87=1,IF($B87&lt;=M86,M86,Resumo!$H$9+M86),"")</f>
        <v/>
      </c>
      <c r="N87" s="153" t="str">
        <f>IF($AE87=2,IF($B87&lt;=N86,N86,Resumo!$H$10+N86),IF($AE88-$AE87=0,"",M87))</f>
        <v/>
      </c>
      <c r="O87" s="153" t="str">
        <f>IF($AE87=3,IF($B87&lt;=O86,O86,Resumo!$H$11+O86),IF($AE88-$AE87=0,"",N87))</f>
        <v/>
      </c>
      <c r="P87" s="153" t="str">
        <f>IF($AE87=4,IF($B87&lt;=P86,P86,Resumo!$H$12+P86),IF($AE88-$AE87=0,"",O87))</f>
        <v/>
      </c>
      <c r="Q87" s="153" t="str">
        <f>IF($AE87=5,IF($B87&lt;=Q86,Q86,Resumo!$H$13+Q86),IF($AE88-$AE87=0,"",P87))</f>
        <v/>
      </c>
      <c r="R87" s="153" t="str">
        <f>IF($AE87=6,IF($B87&lt;=R86,R86,Resumo!$H$14+R86),IF($AE88-$AE87=0,"",Q87))</f>
        <v/>
      </c>
      <c r="S87" s="153" t="str">
        <f>IF($AE87=7,IF($B87&lt;=S86,S86,Resumo!$H$15+S86),IF($AE88-$AE87=0,"",R87))</f>
        <v/>
      </c>
      <c r="T87" s="153" t="str">
        <f>IF($AE87=8,IF($B87&lt;=T86,T86,Resumo!$H$16+T86),IF($AE88-$AE87=0,"",S87))</f>
        <v/>
      </c>
      <c r="U87" s="153" t="str">
        <f>IF($AE87=9,IF($B87&lt;=U86,U86,Resumo!$H$17+U86),IF($AE88-$AE87=0,"",T87))</f>
        <v/>
      </c>
      <c r="V87" s="153" t="str">
        <f>IF($AE87=10,IF($B87&lt;=V86,V86,Resumo!$H$18+V86),IF($AE88-$AE87=0,"",U87))</f>
        <v/>
      </c>
      <c r="X87" s="150">
        <f t="shared" si="23"/>
        <v>0</v>
      </c>
      <c r="Y87" s="150">
        <f t="shared" si="24"/>
        <v>0</v>
      </c>
      <c r="Z87" s="150">
        <f>IF(B87&lt;=Resumo!$F$9,1,IF(B87&lt;=Resumo!$F$10,2,""))</f>
        <v>1</v>
      </c>
      <c r="AA87" s="150">
        <f>IF(B87&lt;=Resumo!$F$11,IF(B87&gt;=Resumo!$D$11,3,""),IF(B87&lt;=Resumo!$F$12,IF(B87&gt;=Resumo!$D$12,4,""),""))</f>
        <v>3</v>
      </c>
      <c r="AB87" s="150">
        <f>IF(B87&lt;=Resumo!$F$13,IF(B87&gt;=Resumo!$D$13,5,""),IF(B87&lt;=Resumo!$F$14,IF(B87&gt;=Resumo!$D$14,6,""),""))</f>
        <v>5</v>
      </c>
      <c r="AC87" s="150">
        <f>IF(B87&lt;=Resumo!$F$15,IF(B87&gt;=Resumo!$D$15,7,""),IF(B87&lt;=Resumo!$F$16,IF(B87&gt;=Resumo!$D$16,8,""),""))</f>
        <v>7</v>
      </c>
      <c r="AD87" s="150">
        <f>IF(B87&lt;=Resumo!$F$17,IF(B87&gt;=Resumo!$D$17,9,""),IF(B87&lt;=Resumo!$F$18,IF(B87&gt;=Resumo!$D$18,10,""),""))</f>
        <v>9</v>
      </c>
      <c r="AE87" s="15">
        <f t="shared" si="25"/>
        <v>25</v>
      </c>
      <c r="AF87" s="15" t="str">
        <f>IF(AE87=1,Resumo!$G$9,IF(AE87=2,Resumo!$G$10,IF(AE87=3,Resumo!$G$11,IF(AE87=4,Resumo!$G$12,IF(AE87=5,Resumo!$G$13,IF(AE87=6,Resumo!$G$14,IF(AE87=7,Resumo!$G$15,IF(AE87=8,Resumo!$G$16,IF(AE87=9,Resumo!$G$17,IF(AE87=10,Resumo!$G$18,""))))))))))</f>
        <v/>
      </c>
      <c r="AH87" s="15" t="str">
        <f t="shared" si="26"/>
        <v/>
      </c>
      <c r="AI87" s="15">
        <f t="shared" si="27"/>
        <v>0</v>
      </c>
      <c r="AJ87" s="15" t="e">
        <f>IF(AE87=1,'Fase 1'!$AI$7*'Fase 1'!$AQ$10,IF(AE87=2,'Fase 1'!$AI$7*'Fase 1'!$AQ$11,IF(AE87=3,'Fase 1'!$AI$7*'Fase 1'!$AQ$12,IF(AE87=4,'Fase 1'!$AI$7*'Fase 2'!$AQ$10,IF(AE87=5,'Fase 1'!$AI$7*'Fase 2'!$AQ$11,IF(AE87=6,'Fase 1'!$AI$7*'Fase 2'!$AQ$12,IF(AE87&gt;=7,'Fase 1'!$AI$7*'Fase 1'!$AJ$7,"")))))))</f>
        <v>#VALUE!</v>
      </c>
      <c r="AK87" s="15" t="str">
        <f>IF(AE87=1,'Fase 1'!$AQ$14,IF(AE87=2,'Fase 1'!$AQ$15,IF(AE87=3,'Fase 1'!$AQ$16,IF(AE87=4,'Fase 2'!$AQ$14,IF(AE87=5,'Fase 2'!$AQ$15,IF(AE87=6,'Fase 2'!$AQ$16,IF(AE87=7,'Fase 3'!$AQ$11,IF(AE87=8,'Fase 4'!$AQ$12,IF(AE87=9,'Fase 4'!$AQ$12,IF(AE87=10,'Fase 4'!$AQ$12,""))))))))))</f>
        <v/>
      </c>
      <c r="AL87" s="15" t="str">
        <f t="shared" si="28"/>
        <v/>
      </c>
      <c r="AM87" s="15" t="str">
        <f t="shared" si="29"/>
        <v/>
      </c>
      <c r="AN87" s="15" t="str">
        <f>IF(AE87=0,"",IF(AE87&lt;=3,'Fase 1'!$AM$7*'Fase 1'!$AN$7,IF(AE87=4,'Fase 2'!$AM$7*'Fase 2'!$AN$14,IF(AE87=5,'Fase 2'!$AM$7*'Fase 2'!$AN$15,IF(AE87=6,'Fase 2'!$AM$7*'Fase 2'!$AN$16,IF(AE87=7,'Fase 3'!$AM$7*'Fase 3'!$AN$7,IF(AE87=8,'Fase 4'!$AM$7*'Fase 4'!$AN$14,IF(AE87=8,'Fase 4'!$AM$7*'Fase 4'!$AN$14,IF(AE87=9,'Fase 4'!$AM$7*'Fase 4'!$AN$15,IF(AE87=10,'Fase 4'!$AM$7*'Fase 4'!$AN$16,""))))))))))</f>
        <v/>
      </c>
    </row>
    <row r="88" spans="2:40" x14ac:dyDescent="0.25">
      <c r="B88" s="157" t="str">
        <f>IF(B87="","",IF(B87&lt;'Fase 1'!$B$5,B87+1,""))</f>
        <v/>
      </c>
      <c r="C88" s="158" t="str">
        <f t="shared" si="20"/>
        <v/>
      </c>
      <c r="D88" s="159" t="str">
        <f t="shared" si="21"/>
        <v/>
      </c>
      <c r="E88" s="160" t="str">
        <f t="shared" si="22"/>
        <v/>
      </c>
      <c r="F88" s="165"/>
      <c r="G88" s="162" t="str">
        <f>IF('Fase 1'!$B$5="","",IF($G$5="","",IF(AJ88="","",IF(100-(AK88-AL88)/AJ88*100&lt;10,"&lt; 10",100-(AK88-AL88)/AJ88*100))))</f>
        <v/>
      </c>
      <c r="H88" s="168"/>
      <c r="I88" s="167"/>
      <c r="M88" s="153" t="str">
        <f>IF($AE88=1,IF($B88&lt;=M87,M87,Resumo!$H$9+M87),"")</f>
        <v/>
      </c>
      <c r="N88" s="153" t="str">
        <f>IF($AE88=2,IF($B88&lt;=N87,N87,Resumo!$H$10+N87),IF($AE89-$AE88=0,"",M88))</f>
        <v/>
      </c>
      <c r="O88" s="153" t="str">
        <f>IF($AE88=3,IF($B88&lt;=O87,O87,Resumo!$H$11+O87),IF($AE89-$AE88=0,"",N88))</f>
        <v/>
      </c>
      <c r="P88" s="153" t="str">
        <f>IF($AE88=4,IF($B88&lt;=P87,P87,Resumo!$H$12+P87),IF($AE89-$AE88=0,"",O88))</f>
        <v/>
      </c>
      <c r="Q88" s="153" t="str">
        <f>IF($AE88=5,IF($B88&lt;=Q87,Q87,Resumo!$H$13+Q87),IF($AE89-$AE88=0,"",P88))</f>
        <v/>
      </c>
      <c r="R88" s="153" t="str">
        <f>IF($AE88=6,IF($B88&lt;=R87,R87,Resumo!$H$14+R87),IF($AE89-$AE88=0,"",Q88))</f>
        <v/>
      </c>
      <c r="S88" s="153" t="str">
        <f>IF($AE88=7,IF($B88&lt;=S87,S87,Resumo!$H$15+S87),IF($AE89-$AE88=0,"",R88))</f>
        <v/>
      </c>
      <c r="T88" s="153" t="str">
        <f>IF($AE88=8,IF($B88&lt;=T87,T87,Resumo!$H$16+T87),IF($AE89-$AE88=0,"",S88))</f>
        <v/>
      </c>
      <c r="U88" s="153" t="str">
        <f>IF($AE88=9,IF($B88&lt;=U87,U87,Resumo!$H$17+U87),IF($AE89-$AE88=0,"",T88))</f>
        <v/>
      </c>
      <c r="V88" s="153" t="str">
        <f>IF($AE88=10,IF($B88&lt;=V87,V87,Resumo!$H$18+V87),IF($AE89-$AE88=0,"",U88))</f>
        <v/>
      </c>
      <c r="X88" s="150">
        <f t="shared" si="23"/>
        <v>0</v>
      </c>
      <c r="Y88" s="150">
        <f t="shared" si="24"/>
        <v>0</v>
      </c>
      <c r="Z88" s="150">
        <f>IF(B88&lt;=Resumo!$F$9,1,IF(B88&lt;=Resumo!$F$10,2,""))</f>
        <v>1</v>
      </c>
      <c r="AA88" s="150">
        <f>IF(B88&lt;=Resumo!$F$11,IF(B88&gt;=Resumo!$D$11,3,""),IF(B88&lt;=Resumo!$F$12,IF(B88&gt;=Resumo!$D$12,4,""),""))</f>
        <v>3</v>
      </c>
      <c r="AB88" s="150">
        <f>IF(B88&lt;=Resumo!$F$13,IF(B88&gt;=Resumo!$D$13,5,""),IF(B88&lt;=Resumo!$F$14,IF(B88&gt;=Resumo!$D$14,6,""),""))</f>
        <v>5</v>
      </c>
      <c r="AC88" s="150">
        <f>IF(B88&lt;=Resumo!$F$15,IF(B88&gt;=Resumo!$D$15,7,""),IF(B88&lt;=Resumo!$F$16,IF(B88&gt;=Resumo!$D$16,8,""),""))</f>
        <v>7</v>
      </c>
      <c r="AD88" s="150">
        <f>IF(B88&lt;=Resumo!$F$17,IF(B88&gt;=Resumo!$D$17,9,""),IF(B88&lt;=Resumo!$F$18,IF(B88&gt;=Resumo!$D$18,10,""),""))</f>
        <v>9</v>
      </c>
      <c r="AE88" s="15">
        <f t="shared" si="25"/>
        <v>25</v>
      </c>
      <c r="AF88" s="15" t="str">
        <f>IF(AE88=1,Resumo!$G$9,IF(AE88=2,Resumo!$G$10,IF(AE88=3,Resumo!$G$11,IF(AE88=4,Resumo!$G$12,IF(AE88=5,Resumo!$G$13,IF(AE88=6,Resumo!$G$14,IF(AE88=7,Resumo!$G$15,IF(AE88=8,Resumo!$G$16,IF(AE88=9,Resumo!$G$17,IF(AE88=10,Resumo!$G$18,""))))))))))</f>
        <v/>
      </c>
      <c r="AH88" s="15" t="str">
        <f t="shared" si="26"/>
        <v/>
      </c>
      <c r="AI88" s="15">
        <f t="shared" si="27"/>
        <v>0</v>
      </c>
      <c r="AJ88" s="15" t="e">
        <f>IF(AE88=1,'Fase 1'!$AI$7*'Fase 1'!$AQ$10,IF(AE88=2,'Fase 1'!$AI$7*'Fase 1'!$AQ$11,IF(AE88=3,'Fase 1'!$AI$7*'Fase 1'!$AQ$12,IF(AE88=4,'Fase 1'!$AI$7*'Fase 2'!$AQ$10,IF(AE88=5,'Fase 1'!$AI$7*'Fase 2'!$AQ$11,IF(AE88=6,'Fase 1'!$AI$7*'Fase 2'!$AQ$12,IF(AE88&gt;=7,'Fase 1'!$AI$7*'Fase 1'!$AJ$7,"")))))))</f>
        <v>#VALUE!</v>
      </c>
      <c r="AK88" s="15" t="str">
        <f>IF(AE88=1,'Fase 1'!$AQ$14,IF(AE88=2,'Fase 1'!$AQ$15,IF(AE88=3,'Fase 1'!$AQ$16,IF(AE88=4,'Fase 2'!$AQ$14,IF(AE88=5,'Fase 2'!$AQ$15,IF(AE88=6,'Fase 2'!$AQ$16,IF(AE88=7,'Fase 3'!$AQ$11,IF(AE88=8,'Fase 4'!$AQ$12,IF(AE88=9,'Fase 4'!$AQ$12,IF(AE88=10,'Fase 4'!$AQ$12,""))))))))))</f>
        <v/>
      </c>
      <c r="AL88" s="15" t="str">
        <f t="shared" si="28"/>
        <v/>
      </c>
      <c r="AM88" s="15" t="str">
        <f t="shared" si="29"/>
        <v/>
      </c>
      <c r="AN88" s="15" t="str">
        <f>IF(AE88=0,"",IF(AE88&lt;=3,'Fase 1'!$AM$7*'Fase 1'!$AN$7,IF(AE88=4,'Fase 2'!$AM$7*'Fase 2'!$AN$14,IF(AE88=5,'Fase 2'!$AM$7*'Fase 2'!$AN$15,IF(AE88=6,'Fase 2'!$AM$7*'Fase 2'!$AN$16,IF(AE88=7,'Fase 3'!$AM$7*'Fase 3'!$AN$7,IF(AE88=8,'Fase 4'!$AM$7*'Fase 4'!$AN$14,IF(AE88=8,'Fase 4'!$AM$7*'Fase 4'!$AN$14,IF(AE88=9,'Fase 4'!$AM$7*'Fase 4'!$AN$15,IF(AE88=10,'Fase 4'!$AM$7*'Fase 4'!$AN$16,""))))))))))</f>
        <v/>
      </c>
    </row>
    <row r="89" spans="2:40" x14ac:dyDescent="0.25">
      <c r="B89" s="157" t="str">
        <f>IF(B88="","",IF(B88&lt;'Fase 1'!$B$5,B88+1,""))</f>
        <v/>
      </c>
      <c r="C89" s="158" t="str">
        <f t="shared" si="20"/>
        <v/>
      </c>
      <c r="D89" s="159" t="str">
        <f t="shared" si="21"/>
        <v/>
      </c>
      <c r="E89" s="160" t="str">
        <f t="shared" si="22"/>
        <v/>
      </c>
      <c r="F89" s="165"/>
      <c r="G89" s="162" t="str">
        <f>IF('Fase 1'!$B$5="","",IF($G$5="","",IF(AJ89="","",IF(100-(AK89-AL89)/AJ89*100&lt;10,"&lt; 10",100-(AK89-AL89)/AJ89*100))))</f>
        <v/>
      </c>
      <c r="H89" s="168"/>
      <c r="I89" s="167"/>
      <c r="M89" s="153" t="str">
        <f>IF($AE89=1,IF($B89&lt;=M88,M88,Resumo!$H$9+M88),"")</f>
        <v/>
      </c>
      <c r="N89" s="153" t="str">
        <f>IF($AE89=2,IF($B89&lt;=N88,N88,Resumo!$H$10+N88),IF($AE90-$AE89=0,"",M89))</f>
        <v/>
      </c>
      <c r="O89" s="153" t="str">
        <f>IF($AE89=3,IF($B89&lt;=O88,O88,Resumo!$H$11+O88),IF($AE90-$AE89=0,"",N89))</f>
        <v/>
      </c>
      <c r="P89" s="153" t="str">
        <f>IF($AE89=4,IF($B89&lt;=P88,P88,Resumo!$H$12+P88),IF($AE90-$AE89=0,"",O89))</f>
        <v/>
      </c>
      <c r="Q89" s="153" t="str">
        <f>IF($AE89=5,IF($B89&lt;=Q88,Q88,Resumo!$H$13+Q88),IF($AE90-$AE89=0,"",P89))</f>
        <v/>
      </c>
      <c r="R89" s="153" t="str">
        <f>IF($AE89=6,IF($B89&lt;=R88,R88,Resumo!$H$14+R88),IF($AE90-$AE89=0,"",Q89))</f>
        <v/>
      </c>
      <c r="S89" s="153" t="str">
        <f>IF($AE89=7,IF($B89&lt;=S88,S88,Resumo!$H$15+S88),IF($AE90-$AE89=0,"",R89))</f>
        <v/>
      </c>
      <c r="T89" s="153" t="str">
        <f>IF($AE89=8,IF($B89&lt;=T88,T88,Resumo!$H$16+T88),IF($AE90-$AE89=0,"",S89))</f>
        <v/>
      </c>
      <c r="U89" s="153" t="str">
        <f>IF($AE89=9,IF($B89&lt;=U88,U88,Resumo!$H$17+U88),IF($AE90-$AE89=0,"",T89))</f>
        <v/>
      </c>
      <c r="V89" s="153" t="str">
        <f>IF($AE89=10,IF($B89&lt;=V88,V88,Resumo!$H$18+V88),IF($AE90-$AE89=0,"",U89))</f>
        <v/>
      </c>
      <c r="X89" s="150">
        <f t="shared" si="23"/>
        <v>0</v>
      </c>
      <c r="Y89" s="150">
        <f t="shared" si="24"/>
        <v>0</v>
      </c>
      <c r="Z89" s="150">
        <f>IF(B89&lt;=Resumo!$F$9,1,IF(B89&lt;=Resumo!$F$10,2,""))</f>
        <v>1</v>
      </c>
      <c r="AA89" s="150">
        <f>IF(B89&lt;=Resumo!$F$11,IF(B89&gt;=Resumo!$D$11,3,""),IF(B89&lt;=Resumo!$F$12,IF(B89&gt;=Resumo!$D$12,4,""),""))</f>
        <v>3</v>
      </c>
      <c r="AB89" s="150">
        <f>IF(B89&lt;=Resumo!$F$13,IF(B89&gt;=Resumo!$D$13,5,""),IF(B89&lt;=Resumo!$F$14,IF(B89&gt;=Resumo!$D$14,6,""),""))</f>
        <v>5</v>
      </c>
      <c r="AC89" s="150">
        <f>IF(B89&lt;=Resumo!$F$15,IF(B89&gt;=Resumo!$D$15,7,""),IF(B89&lt;=Resumo!$F$16,IF(B89&gt;=Resumo!$D$16,8,""),""))</f>
        <v>7</v>
      </c>
      <c r="AD89" s="150">
        <f>IF(B89&lt;=Resumo!$F$17,IF(B89&gt;=Resumo!$D$17,9,""),IF(B89&lt;=Resumo!$F$18,IF(B89&gt;=Resumo!$D$18,10,""),""))</f>
        <v>9</v>
      </c>
      <c r="AE89" s="15">
        <f t="shared" si="25"/>
        <v>25</v>
      </c>
      <c r="AF89" s="15" t="str">
        <f>IF(AE89=1,Resumo!$G$9,IF(AE89=2,Resumo!$G$10,IF(AE89=3,Resumo!$G$11,IF(AE89=4,Resumo!$G$12,IF(AE89=5,Resumo!$G$13,IF(AE89=6,Resumo!$G$14,IF(AE89=7,Resumo!$G$15,IF(AE89=8,Resumo!$G$16,IF(AE89=9,Resumo!$G$17,IF(AE89=10,Resumo!$G$18,""))))))))))</f>
        <v/>
      </c>
      <c r="AH89" s="15" t="str">
        <f t="shared" si="26"/>
        <v/>
      </c>
      <c r="AI89" s="15">
        <f t="shared" si="27"/>
        <v>0</v>
      </c>
      <c r="AJ89" s="15" t="e">
        <f>IF(AE89=1,'Fase 1'!$AI$7*'Fase 1'!$AQ$10,IF(AE89=2,'Fase 1'!$AI$7*'Fase 1'!$AQ$11,IF(AE89=3,'Fase 1'!$AI$7*'Fase 1'!$AQ$12,IF(AE89=4,'Fase 1'!$AI$7*'Fase 2'!$AQ$10,IF(AE89=5,'Fase 1'!$AI$7*'Fase 2'!$AQ$11,IF(AE89=6,'Fase 1'!$AI$7*'Fase 2'!$AQ$12,IF(AE89&gt;=7,'Fase 1'!$AI$7*'Fase 1'!$AJ$7,"")))))))</f>
        <v>#VALUE!</v>
      </c>
      <c r="AK89" s="15" t="str">
        <f>IF(AE89=1,'Fase 1'!$AQ$14,IF(AE89=2,'Fase 1'!$AQ$15,IF(AE89=3,'Fase 1'!$AQ$16,IF(AE89=4,'Fase 2'!$AQ$14,IF(AE89=5,'Fase 2'!$AQ$15,IF(AE89=6,'Fase 2'!$AQ$16,IF(AE89=7,'Fase 3'!$AQ$11,IF(AE89=8,'Fase 4'!$AQ$12,IF(AE89=9,'Fase 4'!$AQ$12,IF(AE89=10,'Fase 4'!$AQ$12,""))))))))))</f>
        <v/>
      </c>
      <c r="AL89" s="15" t="str">
        <f t="shared" si="28"/>
        <v/>
      </c>
      <c r="AM89" s="15" t="str">
        <f t="shared" si="29"/>
        <v/>
      </c>
      <c r="AN89" s="15" t="str">
        <f>IF(AE89=0,"",IF(AE89&lt;=3,'Fase 1'!$AM$7*'Fase 1'!$AN$7,IF(AE89=4,'Fase 2'!$AM$7*'Fase 2'!$AN$14,IF(AE89=5,'Fase 2'!$AM$7*'Fase 2'!$AN$15,IF(AE89=6,'Fase 2'!$AM$7*'Fase 2'!$AN$16,IF(AE89=7,'Fase 3'!$AM$7*'Fase 3'!$AN$7,IF(AE89=8,'Fase 4'!$AM$7*'Fase 4'!$AN$14,IF(AE89=8,'Fase 4'!$AM$7*'Fase 4'!$AN$14,IF(AE89=9,'Fase 4'!$AM$7*'Fase 4'!$AN$15,IF(AE89=10,'Fase 4'!$AM$7*'Fase 4'!$AN$16,""))))))))))</f>
        <v/>
      </c>
    </row>
    <row r="90" spans="2:40" x14ac:dyDescent="0.25">
      <c r="B90" s="157" t="str">
        <f>IF(B89="","",IF(B89&lt;'Fase 1'!$B$5,B89+1,""))</f>
        <v/>
      </c>
      <c r="C90" s="158" t="str">
        <f t="shared" si="20"/>
        <v/>
      </c>
      <c r="D90" s="159" t="str">
        <f t="shared" si="21"/>
        <v/>
      </c>
      <c r="E90" s="160" t="str">
        <f t="shared" si="22"/>
        <v/>
      </c>
      <c r="F90" s="165"/>
      <c r="G90" s="162" t="str">
        <f>IF('Fase 1'!$B$5="","",IF($G$5="","",IF(AJ90="","",IF(100-(AK90-AL90)/AJ90*100&lt;10,"&lt; 10",100-(AK90-AL90)/AJ90*100))))</f>
        <v/>
      </c>
      <c r="H90" s="168"/>
      <c r="I90" s="167"/>
      <c r="M90" s="153" t="str">
        <f>IF($AE90=1,IF($B90&lt;=M89,M89,Resumo!$H$9+M89),"")</f>
        <v/>
      </c>
      <c r="N90" s="153" t="str">
        <f>IF($AE90=2,IF($B90&lt;=N89,N89,Resumo!$H$10+N89),IF($AE91-$AE90=0,"",M90))</f>
        <v/>
      </c>
      <c r="O90" s="153" t="str">
        <f>IF($AE90=3,IF($B90&lt;=O89,O89,Resumo!$H$11+O89),IF($AE91-$AE90=0,"",N90))</f>
        <v/>
      </c>
      <c r="P90" s="153" t="str">
        <f>IF($AE90=4,IF($B90&lt;=P89,P89,Resumo!$H$12+P89),IF($AE91-$AE90=0,"",O90))</f>
        <v/>
      </c>
      <c r="Q90" s="153" t="str">
        <f>IF($AE90=5,IF($B90&lt;=Q89,Q89,Resumo!$H$13+Q89),IF($AE91-$AE90=0,"",P90))</f>
        <v/>
      </c>
      <c r="R90" s="153" t="str">
        <f>IF($AE90=6,IF($B90&lt;=R89,R89,Resumo!$H$14+R89),IF($AE91-$AE90=0,"",Q90))</f>
        <v/>
      </c>
      <c r="S90" s="153" t="str">
        <f>IF($AE90=7,IF($B90&lt;=S89,S89,Resumo!$H$15+S89),IF($AE91-$AE90=0,"",R90))</f>
        <v/>
      </c>
      <c r="T90" s="153" t="str">
        <f>IF($AE90=8,IF($B90&lt;=T89,T89,Resumo!$H$16+T89),IF($AE91-$AE90=0,"",S90))</f>
        <v/>
      </c>
      <c r="U90" s="153" t="str">
        <f>IF($AE90=9,IF($B90&lt;=U89,U89,Resumo!$H$17+U89),IF($AE91-$AE90=0,"",T90))</f>
        <v/>
      </c>
      <c r="V90" s="153" t="str">
        <f>IF($AE90=10,IF($B90&lt;=V89,V89,Resumo!$H$18+V89),IF($AE91-$AE90=0,"",U90))</f>
        <v/>
      </c>
      <c r="X90" s="150">
        <f t="shared" si="23"/>
        <v>0</v>
      </c>
      <c r="Y90" s="150">
        <f t="shared" si="24"/>
        <v>0</v>
      </c>
      <c r="Z90" s="150">
        <f>IF(B90&lt;=Resumo!$F$9,1,IF(B90&lt;=Resumo!$F$10,2,""))</f>
        <v>1</v>
      </c>
      <c r="AA90" s="150">
        <f>IF(B90&lt;=Resumo!$F$11,IF(B90&gt;=Resumo!$D$11,3,""),IF(B90&lt;=Resumo!$F$12,IF(B90&gt;=Resumo!$D$12,4,""),""))</f>
        <v>3</v>
      </c>
      <c r="AB90" s="150">
        <f>IF(B90&lt;=Resumo!$F$13,IF(B90&gt;=Resumo!$D$13,5,""),IF(B90&lt;=Resumo!$F$14,IF(B90&gt;=Resumo!$D$14,6,""),""))</f>
        <v>5</v>
      </c>
      <c r="AC90" s="150">
        <f>IF(B90&lt;=Resumo!$F$15,IF(B90&gt;=Resumo!$D$15,7,""),IF(B90&lt;=Resumo!$F$16,IF(B90&gt;=Resumo!$D$16,8,""),""))</f>
        <v>7</v>
      </c>
      <c r="AD90" s="150">
        <f>IF(B90&lt;=Resumo!$F$17,IF(B90&gt;=Resumo!$D$17,9,""),IF(B90&lt;=Resumo!$F$18,IF(B90&gt;=Resumo!$D$18,10,""),""))</f>
        <v>9</v>
      </c>
      <c r="AE90" s="15">
        <f t="shared" si="25"/>
        <v>25</v>
      </c>
      <c r="AF90" s="15" t="str">
        <f>IF(AE90=1,Resumo!$G$9,IF(AE90=2,Resumo!$G$10,IF(AE90=3,Resumo!$G$11,IF(AE90=4,Resumo!$G$12,IF(AE90=5,Resumo!$G$13,IF(AE90=6,Resumo!$G$14,IF(AE90=7,Resumo!$G$15,IF(AE90=8,Resumo!$G$16,IF(AE90=9,Resumo!$G$17,IF(AE90=10,Resumo!$G$18,""))))))))))</f>
        <v/>
      </c>
      <c r="AH90" s="15" t="str">
        <f t="shared" si="26"/>
        <v/>
      </c>
      <c r="AI90" s="15">
        <f t="shared" si="27"/>
        <v>0</v>
      </c>
      <c r="AJ90" s="15" t="e">
        <f>IF(AE90=1,'Fase 1'!$AI$7*'Fase 1'!$AQ$10,IF(AE90=2,'Fase 1'!$AI$7*'Fase 1'!$AQ$11,IF(AE90=3,'Fase 1'!$AI$7*'Fase 1'!$AQ$12,IF(AE90=4,'Fase 1'!$AI$7*'Fase 2'!$AQ$10,IF(AE90=5,'Fase 1'!$AI$7*'Fase 2'!$AQ$11,IF(AE90=6,'Fase 1'!$AI$7*'Fase 2'!$AQ$12,IF(AE90&gt;=7,'Fase 1'!$AI$7*'Fase 1'!$AJ$7,"")))))))</f>
        <v>#VALUE!</v>
      </c>
      <c r="AK90" s="15" t="str">
        <f>IF(AE90=1,'Fase 1'!$AQ$14,IF(AE90=2,'Fase 1'!$AQ$15,IF(AE90=3,'Fase 1'!$AQ$16,IF(AE90=4,'Fase 2'!$AQ$14,IF(AE90=5,'Fase 2'!$AQ$15,IF(AE90=6,'Fase 2'!$AQ$16,IF(AE90=7,'Fase 3'!$AQ$11,IF(AE90=8,'Fase 4'!$AQ$12,IF(AE90=9,'Fase 4'!$AQ$12,IF(AE90=10,'Fase 4'!$AQ$12,""))))))))))</f>
        <v/>
      </c>
      <c r="AL90" s="15" t="str">
        <f t="shared" si="28"/>
        <v/>
      </c>
      <c r="AM90" s="15" t="str">
        <f t="shared" si="29"/>
        <v/>
      </c>
      <c r="AN90" s="15" t="str">
        <f>IF(AE90=0,"",IF(AE90&lt;=3,'Fase 1'!$AM$7*'Fase 1'!$AN$7,IF(AE90=4,'Fase 2'!$AM$7*'Fase 2'!$AN$14,IF(AE90=5,'Fase 2'!$AM$7*'Fase 2'!$AN$15,IF(AE90=6,'Fase 2'!$AM$7*'Fase 2'!$AN$16,IF(AE90=7,'Fase 3'!$AM$7*'Fase 3'!$AN$7,IF(AE90=8,'Fase 4'!$AM$7*'Fase 4'!$AN$14,IF(AE90=8,'Fase 4'!$AM$7*'Fase 4'!$AN$14,IF(AE90=9,'Fase 4'!$AM$7*'Fase 4'!$AN$15,IF(AE90=10,'Fase 4'!$AM$7*'Fase 4'!$AN$16,""))))))))))</f>
        <v/>
      </c>
    </row>
    <row r="91" spans="2:40" x14ac:dyDescent="0.25">
      <c r="B91" s="157" t="str">
        <f>IF(B90="","",IF(B90&lt;'Fase 1'!$B$5,B90+1,""))</f>
        <v/>
      </c>
      <c r="C91" s="158" t="str">
        <f t="shared" si="20"/>
        <v/>
      </c>
      <c r="D91" s="159" t="str">
        <f t="shared" si="21"/>
        <v/>
      </c>
      <c r="E91" s="160" t="str">
        <f t="shared" si="22"/>
        <v/>
      </c>
      <c r="F91" s="165"/>
      <c r="G91" s="162" t="str">
        <f>IF('Fase 1'!$B$5="","",IF($G$5="","",IF(AJ91="","",IF(100-(AK91-AL91)/AJ91*100&lt;10,"&lt; 10",100-(AK91-AL91)/AJ91*100))))</f>
        <v/>
      </c>
      <c r="H91" s="168"/>
      <c r="I91" s="167"/>
      <c r="M91" s="153" t="str">
        <f>IF($AE91=1,IF($B91&lt;=M90,M90,Resumo!$H$9+M90),"")</f>
        <v/>
      </c>
      <c r="N91" s="153" t="str">
        <f>IF($AE91=2,IF($B91&lt;=N90,N90,Resumo!$H$10+N90),IF($AE92-$AE91=0,"",M91))</f>
        <v/>
      </c>
      <c r="O91" s="153" t="str">
        <f>IF($AE91=3,IF($B91&lt;=O90,O90,Resumo!$H$11+O90),IF($AE92-$AE91=0,"",N91))</f>
        <v/>
      </c>
      <c r="P91" s="153" t="str">
        <f>IF($AE91=4,IF($B91&lt;=P90,P90,Resumo!$H$12+P90),IF($AE92-$AE91=0,"",O91))</f>
        <v/>
      </c>
      <c r="Q91" s="153" t="str">
        <f>IF($AE91=5,IF($B91&lt;=Q90,Q90,Resumo!$H$13+Q90),IF($AE92-$AE91=0,"",P91))</f>
        <v/>
      </c>
      <c r="R91" s="153" t="str">
        <f>IF($AE91=6,IF($B91&lt;=R90,R90,Resumo!$H$14+R90),IF($AE92-$AE91=0,"",Q91))</f>
        <v/>
      </c>
      <c r="S91" s="153" t="str">
        <f>IF($AE91=7,IF($B91&lt;=S90,S90,Resumo!$H$15+S90),IF($AE92-$AE91=0,"",R91))</f>
        <v/>
      </c>
      <c r="T91" s="153" t="str">
        <f>IF($AE91=8,IF($B91&lt;=T90,T90,Resumo!$H$16+T90),IF($AE92-$AE91=0,"",S91))</f>
        <v/>
      </c>
      <c r="U91" s="153" t="str">
        <f>IF($AE91=9,IF($B91&lt;=U90,U90,Resumo!$H$17+U90),IF($AE92-$AE91=0,"",T91))</f>
        <v/>
      </c>
      <c r="V91" s="153" t="str">
        <f>IF($AE91=10,IF($B91&lt;=V90,V90,Resumo!$H$18+V90),IF($AE92-$AE91=0,"",U91))</f>
        <v/>
      </c>
      <c r="X91" s="150">
        <f t="shared" si="23"/>
        <v>0</v>
      </c>
      <c r="Y91" s="150">
        <f t="shared" si="24"/>
        <v>0</v>
      </c>
      <c r="Z91" s="150">
        <f>IF(B91&lt;=Resumo!$F$9,1,IF(B91&lt;=Resumo!$F$10,2,""))</f>
        <v>1</v>
      </c>
      <c r="AA91" s="150">
        <f>IF(B91&lt;=Resumo!$F$11,IF(B91&gt;=Resumo!$D$11,3,""),IF(B91&lt;=Resumo!$F$12,IF(B91&gt;=Resumo!$D$12,4,""),""))</f>
        <v>3</v>
      </c>
      <c r="AB91" s="150">
        <f>IF(B91&lt;=Resumo!$F$13,IF(B91&gt;=Resumo!$D$13,5,""),IF(B91&lt;=Resumo!$F$14,IF(B91&gt;=Resumo!$D$14,6,""),""))</f>
        <v>5</v>
      </c>
      <c r="AC91" s="150">
        <f>IF(B91&lt;=Resumo!$F$15,IF(B91&gt;=Resumo!$D$15,7,""),IF(B91&lt;=Resumo!$F$16,IF(B91&gt;=Resumo!$D$16,8,""),""))</f>
        <v>7</v>
      </c>
      <c r="AD91" s="150">
        <f>IF(B91&lt;=Resumo!$F$17,IF(B91&gt;=Resumo!$D$17,9,""),IF(B91&lt;=Resumo!$F$18,IF(B91&gt;=Resumo!$D$18,10,""),""))</f>
        <v>9</v>
      </c>
      <c r="AE91" s="15">
        <f t="shared" si="25"/>
        <v>25</v>
      </c>
      <c r="AF91" s="15" t="str">
        <f>IF(AE91=1,Resumo!$G$9,IF(AE91=2,Resumo!$G$10,IF(AE91=3,Resumo!$G$11,IF(AE91=4,Resumo!$G$12,IF(AE91=5,Resumo!$G$13,IF(AE91=6,Resumo!$G$14,IF(AE91=7,Resumo!$G$15,IF(AE91=8,Resumo!$G$16,IF(AE91=9,Resumo!$G$17,IF(AE91=10,Resumo!$G$18,""))))))))))</f>
        <v/>
      </c>
      <c r="AH91" s="15" t="str">
        <f t="shared" si="26"/>
        <v/>
      </c>
      <c r="AI91" s="15">
        <f t="shared" si="27"/>
        <v>0</v>
      </c>
      <c r="AJ91" s="15" t="e">
        <f>IF(AE91=1,'Fase 1'!$AI$7*'Fase 1'!$AQ$10,IF(AE91=2,'Fase 1'!$AI$7*'Fase 1'!$AQ$11,IF(AE91=3,'Fase 1'!$AI$7*'Fase 1'!$AQ$12,IF(AE91=4,'Fase 1'!$AI$7*'Fase 2'!$AQ$10,IF(AE91=5,'Fase 1'!$AI$7*'Fase 2'!$AQ$11,IF(AE91=6,'Fase 1'!$AI$7*'Fase 2'!$AQ$12,IF(AE91&gt;=7,'Fase 1'!$AI$7*'Fase 1'!$AJ$7,"")))))))</f>
        <v>#VALUE!</v>
      </c>
      <c r="AK91" s="15" t="str">
        <f>IF(AE91=1,'Fase 1'!$AQ$14,IF(AE91=2,'Fase 1'!$AQ$15,IF(AE91=3,'Fase 1'!$AQ$16,IF(AE91=4,'Fase 2'!$AQ$14,IF(AE91=5,'Fase 2'!$AQ$15,IF(AE91=6,'Fase 2'!$AQ$16,IF(AE91=7,'Fase 3'!$AQ$11,IF(AE91=8,'Fase 4'!$AQ$12,IF(AE91=9,'Fase 4'!$AQ$12,IF(AE91=10,'Fase 4'!$AQ$12,""))))))))))</f>
        <v/>
      </c>
      <c r="AL91" s="15" t="str">
        <f t="shared" si="28"/>
        <v/>
      </c>
      <c r="AM91" s="15" t="str">
        <f t="shared" si="29"/>
        <v/>
      </c>
      <c r="AN91" s="15" t="str">
        <f>IF(AE91=0,"",IF(AE91&lt;=3,'Fase 1'!$AM$7*'Fase 1'!$AN$7,IF(AE91=4,'Fase 2'!$AM$7*'Fase 2'!$AN$14,IF(AE91=5,'Fase 2'!$AM$7*'Fase 2'!$AN$15,IF(AE91=6,'Fase 2'!$AM$7*'Fase 2'!$AN$16,IF(AE91=7,'Fase 3'!$AM$7*'Fase 3'!$AN$7,IF(AE91=8,'Fase 4'!$AM$7*'Fase 4'!$AN$14,IF(AE91=8,'Fase 4'!$AM$7*'Fase 4'!$AN$14,IF(AE91=9,'Fase 4'!$AM$7*'Fase 4'!$AN$15,IF(AE91=10,'Fase 4'!$AM$7*'Fase 4'!$AN$16,""))))))))))</f>
        <v/>
      </c>
    </row>
    <row r="92" spans="2:40" x14ac:dyDescent="0.25">
      <c r="B92" s="157" t="str">
        <f>IF(B91="","",IF(B91&lt;'Fase 1'!$B$5,B91+1,""))</f>
        <v/>
      </c>
      <c r="C92" s="158" t="str">
        <f t="shared" si="20"/>
        <v/>
      </c>
      <c r="D92" s="159" t="str">
        <f t="shared" si="21"/>
        <v/>
      </c>
      <c r="E92" s="160" t="str">
        <f t="shared" si="22"/>
        <v/>
      </c>
      <c r="F92" s="165"/>
      <c r="G92" s="162" t="str">
        <f>IF('Fase 1'!$B$5="","",IF($G$5="","",IF(AJ92="","",IF(100-(AK92-AL92)/AJ92*100&lt;10,"&lt; 10",100-(AK92-AL92)/AJ92*100))))</f>
        <v/>
      </c>
      <c r="H92" s="168"/>
      <c r="I92" s="167"/>
      <c r="M92" s="153" t="str">
        <f>IF($AE92=1,IF($B92&lt;=M91,M91,Resumo!$H$9+M91),"")</f>
        <v/>
      </c>
      <c r="N92" s="153" t="str">
        <f>IF($AE92=2,IF($B92&lt;=N91,N91,Resumo!$H$10+N91),IF($AE93-$AE92=0,"",M92))</f>
        <v/>
      </c>
      <c r="O92" s="153" t="str">
        <f>IF($AE92=3,IF($B92&lt;=O91,O91,Resumo!$H$11+O91),IF($AE93-$AE92=0,"",N92))</f>
        <v/>
      </c>
      <c r="P92" s="153" t="str">
        <f>IF($AE92=4,IF($B92&lt;=P91,P91,Resumo!$H$12+P91),IF($AE93-$AE92=0,"",O92))</f>
        <v/>
      </c>
      <c r="Q92" s="153" t="str">
        <f>IF($AE92=5,IF($B92&lt;=Q91,Q91,Resumo!$H$13+Q91),IF($AE93-$AE92=0,"",P92))</f>
        <v/>
      </c>
      <c r="R92" s="153" t="str">
        <f>IF($AE92=6,IF($B92&lt;=R91,R91,Resumo!$H$14+R91),IF($AE93-$AE92=0,"",Q92))</f>
        <v/>
      </c>
      <c r="S92" s="153" t="str">
        <f>IF($AE92=7,IF($B92&lt;=S91,S91,Resumo!$H$15+S91),IF($AE93-$AE92=0,"",R92))</f>
        <v/>
      </c>
      <c r="T92" s="153" t="str">
        <f>IF($AE92=8,IF($B92&lt;=T91,T91,Resumo!$H$16+T91),IF($AE93-$AE92=0,"",S92))</f>
        <v/>
      </c>
      <c r="U92" s="153" t="str">
        <f>IF($AE92=9,IF($B92&lt;=U91,U91,Resumo!$H$17+U91),IF($AE93-$AE92=0,"",T92))</f>
        <v/>
      </c>
      <c r="V92" s="153" t="str">
        <f>IF($AE92=10,IF($B92&lt;=V91,V91,Resumo!$H$18+V91),IF($AE93-$AE92=0,"",U92))</f>
        <v/>
      </c>
      <c r="X92" s="150">
        <f t="shared" si="23"/>
        <v>0</v>
      </c>
      <c r="Y92" s="150">
        <f t="shared" si="24"/>
        <v>0</v>
      </c>
      <c r="Z92" s="150">
        <f>IF(B92&lt;=Resumo!$F$9,1,IF(B92&lt;=Resumo!$F$10,2,""))</f>
        <v>1</v>
      </c>
      <c r="AA92" s="150">
        <f>IF(B92&lt;=Resumo!$F$11,IF(B92&gt;=Resumo!$D$11,3,""),IF(B92&lt;=Resumo!$F$12,IF(B92&gt;=Resumo!$D$12,4,""),""))</f>
        <v>3</v>
      </c>
      <c r="AB92" s="150">
        <f>IF(B92&lt;=Resumo!$F$13,IF(B92&gt;=Resumo!$D$13,5,""),IF(B92&lt;=Resumo!$F$14,IF(B92&gt;=Resumo!$D$14,6,""),""))</f>
        <v>5</v>
      </c>
      <c r="AC92" s="150">
        <f>IF(B92&lt;=Resumo!$F$15,IF(B92&gt;=Resumo!$D$15,7,""),IF(B92&lt;=Resumo!$F$16,IF(B92&gt;=Resumo!$D$16,8,""),""))</f>
        <v>7</v>
      </c>
      <c r="AD92" s="150">
        <f>IF(B92&lt;=Resumo!$F$17,IF(B92&gt;=Resumo!$D$17,9,""),IF(B92&lt;=Resumo!$F$18,IF(B92&gt;=Resumo!$D$18,10,""),""))</f>
        <v>9</v>
      </c>
      <c r="AE92" s="15">
        <f t="shared" si="25"/>
        <v>25</v>
      </c>
      <c r="AF92" s="15" t="str">
        <f>IF(AE92=1,Resumo!$G$9,IF(AE92=2,Resumo!$G$10,IF(AE92=3,Resumo!$G$11,IF(AE92=4,Resumo!$G$12,IF(AE92=5,Resumo!$G$13,IF(AE92=6,Resumo!$G$14,IF(AE92=7,Resumo!$G$15,IF(AE92=8,Resumo!$G$16,IF(AE92=9,Resumo!$G$17,IF(AE92=10,Resumo!$G$18,""))))))))))</f>
        <v/>
      </c>
      <c r="AH92" s="15" t="str">
        <f t="shared" si="26"/>
        <v/>
      </c>
      <c r="AI92" s="15">
        <f t="shared" si="27"/>
        <v>0</v>
      </c>
      <c r="AJ92" s="15" t="e">
        <f>IF(AE92=1,'Fase 1'!$AI$7*'Fase 1'!$AQ$10,IF(AE92=2,'Fase 1'!$AI$7*'Fase 1'!$AQ$11,IF(AE92=3,'Fase 1'!$AI$7*'Fase 1'!$AQ$12,IF(AE92=4,'Fase 1'!$AI$7*'Fase 2'!$AQ$10,IF(AE92=5,'Fase 1'!$AI$7*'Fase 2'!$AQ$11,IF(AE92=6,'Fase 1'!$AI$7*'Fase 2'!$AQ$12,IF(AE92&gt;=7,'Fase 1'!$AI$7*'Fase 1'!$AJ$7,"")))))))</f>
        <v>#VALUE!</v>
      </c>
      <c r="AK92" s="15" t="str">
        <f>IF(AE92=1,'Fase 1'!$AQ$14,IF(AE92=2,'Fase 1'!$AQ$15,IF(AE92=3,'Fase 1'!$AQ$16,IF(AE92=4,'Fase 2'!$AQ$14,IF(AE92=5,'Fase 2'!$AQ$15,IF(AE92=6,'Fase 2'!$AQ$16,IF(AE92=7,'Fase 3'!$AQ$11,IF(AE92=8,'Fase 4'!$AQ$12,IF(AE92=9,'Fase 4'!$AQ$12,IF(AE92=10,'Fase 4'!$AQ$12,""))))))))))</f>
        <v/>
      </c>
      <c r="AL92" s="15" t="str">
        <f t="shared" si="28"/>
        <v/>
      </c>
      <c r="AM92" s="15" t="str">
        <f t="shared" si="29"/>
        <v/>
      </c>
      <c r="AN92" s="15" t="str">
        <f>IF(AE92=0,"",IF(AE92&lt;=3,'Fase 1'!$AM$7*'Fase 1'!$AN$7,IF(AE92=4,'Fase 2'!$AM$7*'Fase 2'!$AN$14,IF(AE92=5,'Fase 2'!$AM$7*'Fase 2'!$AN$15,IF(AE92=6,'Fase 2'!$AM$7*'Fase 2'!$AN$16,IF(AE92=7,'Fase 3'!$AM$7*'Fase 3'!$AN$7,IF(AE92=8,'Fase 4'!$AM$7*'Fase 4'!$AN$14,IF(AE92=8,'Fase 4'!$AM$7*'Fase 4'!$AN$14,IF(AE92=9,'Fase 4'!$AM$7*'Fase 4'!$AN$15,IF(AE92=10,'Fase 4'!$AM$7*'Fase 4'!$AN$16,""))))))))))</f>
        <v/>
      </c>
    </row>
    <row r="93" spans="2:40" x14ac:dyDescent="0.25">
      <c r="B93" s="157" t="str">
        <f>IF(B92="","",IF(B92&lt;'Fase 1'!$B$5,B92+1,""))</f>
        <v/>
      </c>
      <c r="C93" s="158" t="str">
        <f t="shared" si="20"/>
        <v/>
      </c>
      <c r="D93" s="159" t="str">
        <f t="shared" si="21"/>
        <v/>
      </c>
      <c r="E93" s="160" t="str">
        <f t="shared" si="22"/>
        <v/>
      </c>
      <c r="F93" s="165"/>
      <c r="G93" s="162" t="str">
        <f>IF('Fase 1'!$B$5="","",IF($G$5="","",IF(AJ93="","",IF(100-(AK93-AL93)/AJ93*100&lt;10,"&lt; 10",100-(AK93-AL93)/AJ93*100))))</f>
        <v/>
      </c>
      <c r="H93" s="168"/>
      <c r="I93" s="167"/>
      <c r="M93" s="153" t="str">
        <f>IF($AE93=1,IF($B93&lt;=M92,M92,Resumo!$H$9+M92),"")</f>
        <v/>
      </c>
      <c r="N93" s="153" t="str">
        <f>IF($AE93=2,IF($B93&lt;=N92,N92,Resumo!$H$10+N92),IF($AE94-$AE93=0,"",M93))</f>
        <v/>
      </c>
      <c r="O93" s="153" t="str">
        <f>IF($AE93=3,IF($B93&lt;=O92,O92,Resumo!$H$11+O92),IF($AE94-$AE93=0,"",N93))</f>
        <v/>
      </c>
      <c r="P93" s="153" t="str">
        <f>IF($AE93=4,IF($B93&lt;=P92,P92,Resumo!$H$12+P92),IF($AE94-$AE93=0,"",O93))</f>
        <v/>
      </c>
      <c r="Q93" s="153" t="str">
        <f>IF($AE93=5,IF($B93&lt;=Q92,Q92,Resumo!$H$13+Q92),IF($AE94-$AE93=0,"",P93))</f>
        <v/>
      </c>
      <c r="R93" s="153" t="str">
        <f>IF($AE93=6,IF($B93&lt;=R92,R92,Resumo!$H$14+R92),IF($AE94-$AE93=0,"",Q93))</f>
        <v/>
      </c>
      <c r="S93" s="153" t="str">
        <f>IF($AE93=7,IF($B93&lt;=S92,S92,Resumo!$H$15+S92),IF($AE94-$AE93=0,"",R93))</f>
        <v/>
      </c>
      <c r="T93" s="153" t="str">
        <f>IF($AE93=8,IF($B93&lt;=T92,T92,Resumo!$H$16+T92),IF($AE94-$AE93=0,"",S93))</f>
        <v/>
      </c>
      <c r="U93" s="153" t="str">
        <f>IF($AE93=9,IF($B93&lt;=U92,U92,Resumo!$H$17+U92),IF($AE94-$AE93=0,"",T93))</f>
        <v/>
      </c>
      <c r="V93" s="153" t="str">
        <f>IF($AE93=10,IF($B93&lt;=V92,V92,Resumo!$H$18+V92),IF($AE94-$AE93=0,"",U93))</f>
        <v/>
      </c>
      <c r="X93" s="150">
        <f t="shared" si="23"/>
        <v>0</v>
      </c>
      <c r="Y93" s="150">
        <f t="shared" si="24"/>
        <v>0</v>
      </c>
      <c r="Z93" s="150">
        <f>IF(B93&lt;=Resumo!$F$9,1,IF(B93&lt;=Resumo!$F$10,2,""))</f>
        <v>1</v>
      </c>
      <c r="AA93" s="150">
        <f>IF(B93&lt;=Resumo!$F$11,IF(B93&gt;=Resumo!$D$11,3,""),IF(B93&lt;=Resumo!$F$12,IF(B93&gt;=Resumo!$D$12,4,""),""))</f>
        <v>3</v>
      </c>
      <c r="AB93" s="150">
        <f>IF(B93&lt;=Resumo!$F$13,IF(B93&gt;=Resumo!$D$13,5,""),IF(B93&lt;=Resumo!$F$14,IF(B93&gt;=Resumo!$D$14,6,""),""))</f>
        <v>5</v>
      </c>
      <c r="AC93" s="150">
        <f>IF(B93&lt;=Resumo!$F$15,IF(B93&gt;=Resumo!$D$15,7,""),IF(B93&lt;=Resumo!$F$16,IF(B93&gt;=Resumo!$D$16,8,""),""))</f>
        <v>7</v>
      </c>
      <c r="AD93" s="150">
        <f>IF(B93&lt;=Resumo!$F$17,IF(B93&gt;=Resumo!$D$17,9,""),IF(B93&lt;=Resumo!$F$18,IF(B93&gt;=Resumo!$D$18,10,""),""))</f>
        <v>9</v>
      </c>
      <c r="AE93" s="15">
        <f t="shared" si="25"/>
        <v>25</v>
      </c>
      <c r="AF93" s="15" t="str">
        <f>IF(AE93=1,Resumo!$G$9,IF(AE93=2,Resumo!$G$10,IF(AE93=3,Resumo!$G$11,IF(AE93=4,Resumo!$G$12,IF(AE93=5,Resumo!$G$13,IF(AE93=6,Resumo!$G$14,IF(AE93=7,Resumo!$G$15,IF(AE93=8,Resumo!$G$16,IF(AE93=9,Resumo!$G$17,IF(AE93=10,Resumo!$G$18,""))))))))))</f>
        <v/>
      </c>
      <c r="AH93" s="15" t="str">
        <f t="shared" si="26"/>
        <v/>
      </c>
      <c r="AI93" s="15">
        <f t="shared" si="27"/>
        <v>0</v>
      </c>
      <c r="AJ93" s="15" t="e">
        <f>IF(AE93=1,'Fase 1'!$AI$7*'Fase 1'!$AQ$10,IF(AE93=2,'Fase 1'!$AI$7*'Fase 1'!$AQ$11,IF(AE93=3,'Fase 1'!$AI$7*'Fase 1'!$AQ$12,IF(AE93=4,'Fase 1'!$AI$7*'Fase 2'!$AQ$10,IF(AE93=5,'Fase 1'!$AI$7*'Fase 2'!$AQ$11,IF(AE93=6,'Fase 1'!$AI$7*'Fase 2'!$AQ$12,IF(AE93&gt;=7,'Fase 1'!$AI$7*'Fase 1'!$AJ$7,"")))))))</f>
        <v>#VALUE!</v>
      </c>
      <c r="AK93" s="15" t="str">
        <f>IF(AE93=1,'Fase 1'!$AQ$14,IF(AE93=2,'Fase 1'!$AQ$15,IF(AE93=3,'Fase 1'!$AQ$16,IF(AE93=4,'Fase 2'!$AQ$14,IF(AE93=5,'Fase 2'!$AQ$15,IF(AE93=6,'Fase 2'!$AQ$16,IF(AE93=7,'Fase 3'!$AQ$11,IF(AE93=8,'Fase 4'!$AQ$12,IF(AE93=9,'Fase 4'!$AQ$12,IF(AE93=10,'Fase 4'!$AQ$12,""))))))))))</f>
        <v/>
      </c>
      <c r="AL93" s="15" t="str">
        <f t="shared" si="28"/>
        <v/>
      </c>
      <c r="AM93" s="15" t="str">
        <f t="shared" si="29"/>
        <v/>
      </c>
      <c r="AN93" s="15" t="str">
        <f>IF(AE93=0,"",IF(AE93&lt;=3,'Fase 1'!$AM$7*'Fase 1'!$AN$7,IF(AE93=4,'Fase 2'!$AM$7*'Fase 2'!$AN$14,IF(AE93=5,'Fase 2'!$AM$7*'Fase 2'!$AN$15,IF(AE93=6,'Fase 2'!$AM$7*'Fase 2'!$AN$16,IF(AE93=7,'Fase 3'!$AM$7*'Fase 3'!$AN$7,IF(AE93=8,'Fase 4'!$AM$7*'Fase 4'!$AN$14,IF(AE93=8,'Fase 4'!$AM$7*'Fase 4'!$AN$14,IF(AE93=9,'Fase 4'!$AM$7*'Fase 4'!$AN$15,IF(AE93=10,'Fase 4'!$AM$7*'Fase 4'!$AN$16,""))))))))))</f>
        <v/>
      </c>
    </row>
    <row r="94" spans="2:40" x14ac:dyDescent="0.25">
      <c r="B94" s="157" t="str">
        <f>IF(B93="","",IF(B93&lt;'Fase 1'!$B$5,B93+1,""))</f>
        <v/>
      </c>
      <c r="C94" s="158" t="str">
        <f t="shared" si="20"/>
        <v/>
      </c>
      <c r="D94" s="159" t="str">
        <f t="shared" si="21"/>
        <v/>
      </c>
      <c r="E94" s="160" t="str">
        <f t="shared" si="22"/>
        <v/>
      </c>
      <c r="F94" s="165"/>
      <c r="G94" s="162" t="str">
        <f>IF('Fase 1'!$B$5="","",IF($G$5="","",IF(AJ94="","",IF(100-(AK94-AL94)/AJ94*100&lt;10,"&lt; 10",100-(AK94-AL94)/AJ94*100))))</f>
        <v/>
      </c>
      <c r="H94" s="168"/>
      <c r="I94" s="167"/>
      <c r="M94" s="153" t="str">
        <f>IF($AE94=1,IF($B94&lt;=M93,M93,Resumo!$H$9+M93),"")</f>
        <v/>
      </c>
      <c r="N94" s="153" t="str">
        <f>IF($AE94=2,IF($B94&lt;=N93,N93,Resumo!$H$10+N93),IF($AE95-$AE94=0,"",M94))</f>
        <v/>
      </c>
      <c r="O94" s="153" t="str">
        <f>IF($AE94=3,IF($B94&lt;=O93,O93,Resumo!$H$11+O93),IF($AE95-$AE94=0,"",N94))</f>
        <v/>
      </c>
      <c r="P94" s="153" t="str">
        <f>IF($AE94=4,IF($B94&lt;=P93,P93,Resumo!$H$12+P93),IF($AE95-$AE94=0,"",O94))</f>
        <v/>
      </c>
      <c r="Q94" s="153" t="str">
        <f>IF($AE94=5,IF($B94&lt;=Q93,Q93,Resumo!$H$13+Q93),IF($AE95-$AE94=0,"",P94))</f>
        <v/>
      </c>
      <c r="R94" s="153" t="str">
        <f>IF($AE94=6,IF($B94&lt;=R93,R93,Resumo!$H$14+R93),IF($AE95-$AE94=0,"",Q94))</f>
        <v/>
      </c>
      <c r="S94" s="153" t="str">
        <f>IF($AE94=7,IF($B94&lt;=S93,S93,Resumo!$H$15+S93),IF($AE95-$AE94=0,"",R94))</f>
        <v/>
      </c>
      <c r="T94" s="153" t="str">
        <f>IF($AE94=8,IF($B94&lt;=T93,T93,Resumo!$H$16+T93),IF($AE95-$AE94=0,"",S94))</f>
        <v/>
      </c>
      <c r="U94" s="153" t="str">
        <f>IF($AE94=9,IF($B94&lt;=U93,U93,Resumo!$H$17+U93),IF($AE95-$AE94=0,"",T94))</f>
        <v/>
      </c>
      <c r="V94" s="153" t="str">
        <f>IF($AE94=10,IF($B94&lt;=V93,V93,Resumo!$H$18+V93),IF($AE95-$AE94=0,"",U94))</f>
        <v/>
      </c>
      <c r="X94" s="150">
        <f t="shared" si="23"/>
        <v>0</v>
      </c>
      <c r="Y94" s="150">
        <f t="shared" si="24"/>
        <v>0</v>
      </c>
      <c r="Z94" s="150">
        <f>IF(B94&lt;=Resumo!$F$9,1,IF(B94&lt;=Resumo!$F$10,2,""))</f>
        <v>1</v>
      </c>
      <c r="AA94" s="150">
        <f>IF(B94&lt;=Resumo!$F$11,IF(B94&gt;=Resumo!$D$11,3,""),IF(B94&lt;=Resumo!$F$12,IF(B94&gt;=Resumo!$D$12,4,""),""))</f>
        <v>3</v>
      </c>
      <c r="AB94" s="150">
        <f>IF(B94&lt;=Resumo!$F$13,IF(B94&gt;=Resumo!$D$13,5,""),IF(B94&lt;=Resumo!$F$14,IF(B94&gt;=Resumo!$D$14,6,""),""))</f>
        <v>5</v>
      </c>
      <c r="AC94" s="150">
        <f>IF(B94&lt;=Resumo!$F$15,IF(B94&gt;=Resumo!$D$15,7,""),IF(B94&lt;=Resumo!$F$16,IF(B94&gt;=Resumo!$D$16,8,""),""))</f>
        <v>7</v>
      </c>
      <c r="AD94" s="150">
        <f>IF(B94&lt;=Resumo!$F$17,IF(B94&gt;=Resumo!$D$17,9,""),IF(B94&lt;=Resumo!$F$18,IF(B94&gt;=Resumo!$D$18,10,""),""))</f>
        <v>9</v>
      </c>
      <c r="AE94" s="15">
        <f t="shared" si="25"/>
        <v>25</v>
      </c>
      <c r="AF94" s="15" t="str">
        <f>IF(AE94=1,Resumo!$G$9,IF(AE94=2,Resumo!$G$10,IF(AE94=3,Resumo!$G$11,IF(AE94=4,Resumo!$G$12,IF(AE94=5,Resumo!$G$13,IF(AE94=6,Resumo!$G$14,IF(AE94=7,Resumo!$G$15,IF(AE94=8,Resumo!$G$16,IF(AE94=9,Resumo!$G$17,IF(AE94=10,Resumo!$G$18,""))))))))))</f>
        <v/>
      </c>
      <c r="AH94" s="15" t="str">
        <f t="shared" si="26"/>
        <v/>
      </c>
      <c r="AI94" s="15">
        <f t="shared" si="27"/>
        <v>0</v>
      </c>
      <c r="AJ94" s="15" t="e">
        <f>IF(AE94=1,'Fase 1'!$AI$7*'Fase 1'!$AQ$10,IF(AE94=2,'Fase 1'!$AI$7*'Fase 1'!$AQ$11,IF(AE94=3,'Fase 1'!$AI$7*'Fase 1'!$AQ$12,IF(AE94=4,'Fase 1'!$AI$7*'Fase 2'!$AQ$10,IF(AE94=5,'Fase 1'!$AI$7*'Fase 2'!$AQ$11,IF(AE94=6,'Fase 1'!$AI$7*'Fase 2'!$AQ$12,IF(AE94&gt;=7,'Fase 1'!$AI$7*'Fase 1'!$AJ$7,"")))))))</f>
        <v>#VALUE!</v>
      </c>
      <c r="AK94" s="15" t="str">
        <f>IF(AE94=1,'Fase 1'!$AQ$14,IF(AE94=2,'Fase 1'!$AQ$15,IF(AE94=3,'Fase 1'!$AQ$16,IF(AE94=4,'Fase 2'!$AQ$14,IF(AE94=5,'Fase 2'!$AQ$15,IF(AE94=6,'Fase 2'!$AQ$16,IF(AE94=7,'Fase 3'!$AQ$11,IF(AE94=8,'Fase 4'!$AQ$12,IF(AE94=9,'Fase 4'!$AQ$12,IF(AE94=10,'Fase 4'!$AQ$12,""))))))))))</f>
        <v/>
      </c>
      <c r="AL94" s="15" t="str">
        <f t="shared" si="28"/>
        <v/>
      </c>
      <c r="AM94" s="15" t="str">
        <f t="shared" si="29"/>
        <v/>
      </c>
      <c r="AN94" s="15" t="str">
        <f>IF(AE94=0,"",IF(AE94&lt;=3,'Fase 1'!$AM$7*'Fase 1'!$AN$7,IF(AE94=4,'Fase 2'!$AM$7*'Fase 2'!$AN$14,IF(AE94=5,'Fase 2'!$AM$7*'Fase 2'!$AN$15,IF(AE94=6,'Fase 2'!$AM$7*'Fase 2'!$AN$16,IF(AE94=7,'Fase 3'!$AM$7*'Fase 3'!$AN$7,IF(AE94=8,'Fase 4'!$AM$7*'Fase 4'!$AN$14,IF(AE94=8,'Fase 4'!$AM$7*'Fase 4'!$AN$14,IF(AE94=9,'Fase 4'!$AM$7*'Fase 4'!$AN$15,IF(AE94=10,'Fase 4'!$AM$7*'Fase 4'!$AN$16,""))))))))))</f>
        <v/>
      </c>
    </row>
    <row r="95" spans="2:40" x14ac:dyDescent="0.25">
      <c r="B95" s="157" t="str">
        <f>IF(B94="","",IF(B94&lt;'Fase 1'!$B$5,B94+1,""))</f>
        <v/>
      </c>
      <c r="C95" s="158" t="str">
        <f t="shared" si="20"/>
        <v/>
      </c>
      <c r="D95" s="159" t="str">
        <f t="shared" si="21"/>
        <v/>
      </c>
      <c r="E95" s="160" t="str">
        <f t="shared" si="22"/>
        <v/>
      </c>
      <c r="F95" s="165"/>
      <c r="G95" s="162" t="str">
        <f>IF('Fase 1'!$B$5="","",IF($G$5="","",IF(AJ95="","",IF(100-(AK95-AL95)/AJ95*100&lt;10,"&lt; 10",100-(AK95-AL95)/AJ95*100))))</f>
        <v/>
      </c>
      <c r="H95" s="168"/>
      <c r="I95" s="167"/>
      <c r="M95" s="153" t="str">
        <f>IF($AE95=1,IF($B95&lt;=M94,M94,Resumo!$H$9+M94),"")</f>
        <v/>
      </c>
      <c r="N95" s="153" t="str">
        <f>IF($AE95=2,IF($B95&lt;=N94,N94,Resumo!$H$10+N94),IF($AE96-$AE95=0,"",M95))</f>
        <v/>
      </c>
      <c r="O95" s="153" t="str">
        <f>IF($AE95=3,IF($B95&lt;=O94,O94,Resumo!$H$11+O94),IF($AE96-$AE95=0,"",N95))</f>
        <v/>
      </c>
      <c r="P95" s="153" t="str">
        <f>IF($AE95=4,IF($B95&lt;=P94,P94,Resumo!$H$12+P94),IF($AE96-$AE95=0,"",O95))</f>
        <v/>
      </c>
      <c r="Q95" s="153" t="str">
        <f>IF($AE95=5,IF($B95&lt;=Q94,Q94,Resumo!$H$13+Q94),IF($AE96-$AE95=0,"",P95))</f>
        <v/>
      </c>
      <c r="R95" s="153" t="str">
        <f>IF($AE95=6,IF($B95&lt;=R94,R94,Resumo!$H$14+R94),IF($AE96-$AE95=0,"",Q95))</f>
        <v/>
      </c>
      <c r="S95" s="153" t="str">
        <f>IF($AE95=7,IF($B95&lt;=S94,S94,Resumo!$H$15+S94),IF($AE96-$AE95=0,"",R95))</f>
        <v/>
      </c>
      <c r="T95" s="153" t="str">
        <f>IF($AE95=8,IF($B95&lt;=T94,T94,Resumo!$H$16+T94),IF($AE96-$AE95=0,"",S95))</f>
        <v/>
      </c>
      <c r="U95" s="153" t="str">
        <f>IF($AE95=9,IF($B95&lt;=U94,U94,Resumo!$H$17+U94),IF($AE96-$AE95=0,"",T95))</f>
        <v/>
      </c>
      <c r="V95" s="153" t="str">
        <f>IF($AE95=10,IF($B95&lt;=V94,V94,Resumo!$H$18+V94),IF($AE96-$AE95=0,"",U95))</f>
        <v/>
      </c>
      <c r="X95" s="150">
        <f t="shared" si="23"/>
        <v>0</v>
      </c>
      <c r="Y95" s="150">
        <f t="shared" si="24"/>
        <v>0</v>
      </c>
      <c r="Z95" s="150">
        <f>IF(B95&lt;=Resumo!$F$9,1,IF(B95&lt;=Resumo!$F$10,2,""))</f>
        <v>1</v>
      </c>
      <c r="AA95" s="150">
        <f>IF(B95&lt;=Resumo!$F$11,IF(B95&gt;=Resumo!$D$11,3,""),IF(B95&lt;=Resumo!$F$12,IF(B95&gt;=Resumo!$D$12,4,""),""))</f>
        <v>3</v>
      </c>
      <c r="AB95" s="150">
        <f>IF(B95&lt;=Resumo!$F$13,IF(B95&gt;=Resumo!$D$13,5,""),IF(B95&lt;=Resumo!$F$14,IF(B95&gt;=Resumo!$D$14,6,""),""))</f>
        <v>5</v>
      </c>
      <c r="AC95" s="150">
        <f>IF(B95&lt;=Resumo!$F$15,IF(B95&gt;=Resumo!$D$15,7,""),IF(B95&lt;=Resumo!$F$16,IF(B95&gt;=Resumo!$D$16,8,""),""))</f>
        <v>7</v>
      </c>
      <c r="AD95" s="150">
        <f>IF(B95&lt;=Resumo!$F$17,IF(B95&gt;=Resumo!$D$17,9,""),IF(B95&lt;=Resumo!$F$18,IF(B95&gt;=Resumo!$D$18,10,""),""))</f>
        <v>9</v>
      </c>
      <c r="AE95" s="15">
        <f t="shared" si="25"/>
        <v>25</v>
      </c>
      <c r="AF95" s="15" t="str">
        <f>IF(AE95=1,Resumo!$G$9,IF(AE95=2,Resumo!$G$10,IF(AE95=3,Resumo!$G$11,IF(AE95=4,Resumo!$G$12,IF(AE95=5,Resumo!$G$13,IF(AE95=6,Resumo!$G$14,IF(AE95=7,Resumo!$G$15,IF(AE95=8,Resumo!$G$16,IF(AE95=9,Resumo!$G$17,IF(AE95=10,Resumo!$G$18,""))))))))))</f>
        <v/>
      </c>
      <c r="AH95" s="15" t="str">
        <f t="shared" si="26"/>
        <v/>
      </c>
      <c r="AI95" s="15">
        <f t="shared" si="27"/>
        <v>0</v>
      </c>
      <c r="AJ95" s="15" t="e">
        <f>IF(AE95=1,'Fase 1'!$AI$7*'Fase 1'!$AQ$10,IF(AE95=2,'Fase 1'!$AI$7*'Fase 1'!$AQ$11,IF(AE95=3,'Fase 1'!$AI$7*'Fase 1'!$AQ$12,IF(AE95=4,'Fase 1'!$AI$7*'Fase 2'!$AQ$10,IF(AE95=5,'Fase 1'!$AI$7*'Fase 2'!$AQ$11,IF(AE95=6,'Fase 1'!$AI$7*'Fase 2'!$AQ$12,IF(AE95&gt;=7,'Fase 1'!$AI$7*'Fase 1'!$AJ$7,"")))))))</f>
        <v>#VALUE!</v>
      </c>
      <c r="AK95" s="15" t="str">
        <f>IF(AE95=1,'Fase 1'!$AQ$14,IF(AE95=2,'Fase 1'!$AQ$15,IF(AE95=3,'Fase 1'!$AQ$16,IF(AE95=4,'Fase 2'!$AQ$14,IF(AE95=5,'Fase 2'!$AQ$15,IF(AE95=6,'Fase 2'!$AQ$16,IF(AE95=7,'Fase 3'!$AQ$11,IF(AE95=8,'Fase 4'!$AQ$12,IF(AE95=9,'Fase 4'!$AQ$12,IF(AE95=10,'Fase 4'!$AQ$12,""))))))))))</f>
        <v/>
      </c>
      <c r="AL95" s="15" t="str">
        <f t="shared" si="28"/>
        <v/>
      </c>
      <c r="AM95" s="15" t="str">
        <f t="shared" si="29"/>
        <v/>
      </c>
      <c r="AN95" s="15" t="str">
        <f>IF(AE95=0,"",IF(AE95&lt;=3,'Fase 1'!$AM$7*'Fase 1'!$AN$7,IF(AE95=4,'Fase 2'!$AM$7*'Fase 2'!$AN$14,IF(AE95=5,'Fase 2'!$AM$7*'Fase 2'!$AN$15,IF(AE95=6,'Fase 2'!$AM$7*'Fase 2'!$AN$16,IF(AE95=7,'Fase 3'!$AM$7*'Fase 3'!$AN$7,IF(AE95=8,'Fase 4'!$AM$7*'Fase 4'!$AN$14,IF(AE95=8,'Fase 4'!$AM$7*'Fase 4'!$AN$14,IF(AE95=9,'Fase 4'!$AM$7*'Fase 4'!$AN$15,IF(AE95=10,'Fase 4'!$AM$7*'Fase 4'!$AN$16,""))))))))))</f>
        <v/>
      </c>
    </row>
    <row r="96" spans="2:40" x14ac:dyDescent="0.25">
      <c r="B96" s="157" t="str">
        <f>IF(B95="","",IF(B95&lt;'Fase 1'!$B$5,B95+1,""))</f>
        <v/>
      </c>
      <c r="C96" s="158" t="str">
        <f t="shared" si="20"/>
        <v/>
      </c>
      <c r="D96" s="159" t="str">
        <f t="shared" si="21"/>
        <v/>
      </c>
      <c r="E96" s="160" t="str">
        <f t="shared" si="22"/>
        <v/>
      </c>
      <c r="F96" s="165"/>
      <c r="G96" s="162" t="str">
        <f>IF('Fase 1'!$B$5="","",IF($G$5="","",IF(AJ96="","",IF(100-(AK96-AL96)/AJ96*100&lt;10,"&lt; 10",100-(AK96-AL96)/AJ96*100))))</f>
        <v/>
      </c>
      <c r="H96" s="168"/>
      <c r="I96" s="167"/>
      <c r="M96" s="153" t="str">
        <f>IF($AE96=1,IF($B96&lt;=M95,M95,Resumo!$H$9+M95),"")</f>
        <v/>
      </c>
      <c r="N96" s="153" t="str">
        <f>IF($AE96=2,IF($B96&lt;=N95,N95,Resumo!$H$10+N95),IF($AE97-$AE96=0,"",M96))</f>
        <v/>
      </c>
      <c r="O96" s="153" t="str">
        <f>IF($AE96=3,IF($B96&lt;=O95,O95,Resumo!$H$11+O95),IF($AE97-$AE96=0,"",N96))</f>
        <v/>
      </c>
      <c r="P96" s="153" t="str">
        <f>IF($AE96=4,IF($B96&lt;=P95,P95,Resumo!$H$12+P95),IF($AE97-$AE96=0,"",O96))</f>
        <v/>
      </c>
      <c r="Q96" s="153" t="str">
        <f>IF($AE96=5,IF($B96&lt;=Q95,Q95,Resumo!$H$13+Q95),IF($AE97-$AE96=0,"",P96))</f>
        <v/>
      </c>
      <c r="R96" s="153" t="str">
        <f>IF($AE96=6,IF($B96&lt;=R95,R95,Resumo!$H$14+R95),IF($AE97-$AE96=0,"",Q96))</f>
        <v/>
      </c>
      <c r="S96" s="153" t="str">
        <f>IF($AE96=7,IF($B96&lt;=S95,S95,Resumo!$H$15+S95),IF($AE97-$AE96=0,"",R96))</f>
        <v/>
      </c>
      <c r="T96" s="153" t="str">
        <f>IF($AE96=8,IF($B96&lt;=T95,T95,Resumo!$H$16+T95),IF($AE97-$AE96=0,"",S96))</f>
        <v/>
      </c>
      <c r="U96" s="153" t="str">
        <f>IF($AE96=9,IF($B96&lt;=U95,U95,Resumo!$H$17+U95),IF($AE97-$AE96=0,"",T96))</f>
        <v/>
      </c>
      <c r="V96" s="153" t="str">
        <f>IF($AE96=10,IF($B96&lt;=V95,V95,Resumo!$H$18+V95),IF($AE97-$AE96=0,"",U96))</f>
        <v/>
      </c>
      <c r="X96" s="150">
        <f t="shared" si="23"/>
        <v>0</v>
      </c>
      <c r="Y96" s="150">
        <f t="shared" si="24"/>
        <v>0</v>
      </c>
      <c r="Z96" s="150">
        <f>IF(B96&lt;=Resumo!$F$9,1,IF(B96&lt;=Resumo!$F$10,2,""))</f>
        <v>1</v>
      </c>
      <c r="AA96" s="150">
        <f>IF(B96&lt;=Resumo!$F$11,IF(B96&gt;=Resumo!$D$11,3,""),IF(B96&lt;=Resumo!$F$12,IF(B96&gt;=Resumo!$D$12,4,""),""))</f>
        <v>3</v>
      </c>
      <c r="AB96" s="150">
        <f>IF(B96&lt;=Resumo!$F$13,IF(B96&gt;=Resumo!$D$13,5,""),IF(B96&lt;=Resumo!$F$14,IF(B96&gt;=Resumo!$D$14,6,""),""))</f>
        <v>5</v>
      </c>
      <c r="AC96" s="150">
        <f>IF(B96&lt;=Resumo!$F$15,IF(B96&gt;=Resumo!$D$15,7,""),IF(B96&lt;=Resumo!$F$16,IF(B96&gt;=Resumo!$D$16,8,""),""))</f>
        <v>7</v>
      </c>
      <c r="AD96" s="150">
        <f>IF(B96&lt;=Resumo!$F$17,IF(B96&gt;=Resumo!$D$17,9,""),IF(B96&lt;=Resumo!$F$18,IF(B96&gt;=Resumo!$D$18,10,""),""))</f>
        <v>9</v>
      </c>
      <c r="AE96" s="15">
        <f t="shared" si="25"/>
        <v>25</v>
      </c>
      <c r="AF96" s="15" t="str">
        <f>IF(AE96=1,Resumo!$G$9,IF(AE96=2,Resumo!$G$10,IF(AE96=3,Resumo!$G$11,IF(AE96=4,Resumo!$G$12,IF(AE96=5,Resumo!$G$13,IF(AE96=6,Resumo!$G$14,IF(AE96=7,Resumo!$G$15,IF(AE96=8,Resumo!$G$16,IF(AE96=9,Resumo!$G$17,IF(AE96=10,Resumo!$G$18,""))))))))))</f>
        <v/>
      </c>
      <c r="AH96" s="15" t="str">
        <f t="shared" si="26"/>
        <v/>
      </c>
      <c r="AI96" s="15">
        <f t="shared" si="27"/>
        <v>0</v>
      </c>
      <c r="AJ96" s="15" t="e">
        <f>IF(AE96=1,'Fase 1'!$AI$7*'Fase 1'!$AQ$10,IF(AE96=2,'Fase 1'!$AI$7*'Fase 1'!$AQ$11,IF(AE96=3,'Fase 1'!$AI$7*'Fase 1'!$AQ$12,IF(AE96=4,'Fase 1'!$AI$7*'Fase 2'!$AQ$10,IF(AE96=5,'Fase 1'!$AI$7*'Fase 2'!$AQ$11,IF(AE96=6,'Fase 1'!$AI$7*'Fase 2'!$AQ$12,IF(AE96&gt;=7,'Fase 1'!$AI$7*'Fase 1'!$AJ$7,"")))))))</f>
        <v>#VALUE!</v>
      </c>
      <c r="AK96" s="15" t="str">
        <f>IF(AE96=1,'Fase 1'!$AQ$14,IF(AE96=2,'Fase 1'!$AQ$15,IF(AE96=3,'Fase 1'!$AQ$16,IF(AE96=4,'Fase 2'!$AQ$14,IF(AE96=5,'Fase 2'!$AQ$15,IF(AE96=6,'Fase 2'!$AQ$16,IF(AE96=7,'Fase 3'!$AQ$11,IF(AE96=8,'Fase 4'!$AQ$12,IF(AE96=9,'Fase 4'!$AQ$12,IF(AE96=10,'Fase 4'!$AQ$12,""))))))))))</f>
        <v/>
      </c>
      <c r="AL96" s="15" t="str">
        <f t="shared" si="28"/>
        <v/>
      </c>
      <c r="AM96" s="15" t="str">
        <f t="shared" si="29"/>
        <v/>
      </c>
      <c r="AN96" s="15" t="str">
        <f>IF(AE96=0,"",IF(AE96&lt;=3,'Fase 1'!$AM$7*'Fase 1'!$AN$7,IF(AE96=4,'Fase 2'!$AM$7*'Fase 2'!$AN$14,IF(AE96=5,'Fase 2'!$AM$7*'Fase 2'!$AN$15,IF(AE96=6,'Fase 2'!$AM$7*'Fase 2'!$AN$16,IF(AE96=7,'Fase 3'!$AM$7*'Fase 3'!$AN$7,IF(AE96=8,'Fase 4'!$AM$7*'Fase 4'!$AN$14,IF(AE96=8,'Fase 4'!$AM$7*'Fase 4'!$AN$14,IF(AE96=9,'Fase 4'!$AM$7*'Fase 4'!$AN$15,IF(AE96=10,'Fase 4'!$AM$7*'Fase 4'!$AN$16,""))))))))))</f>
        <v/>
      </c>
    </row>
    <row r="97" spans="2:40" x14ac:dyDescent="0.25">
      <c r="B97" s="157" t="str">
        <f>IF(B96="","",IF(B96&lt;'Fase 1'!$B$5,B96+1,""))</f>
        <v/>
      </c>
      <c r="C97" s="158" t="str">
        <f t="shared" si="20"/>
        <v/>
      </c>
      <c r="D97" s="159" t="str">
        <f t="shared" si="21"/>
        <v/>
      </c>
      <c r="E97" s="160" t="str">
        <f t="shared" si="22"/>
        <v/>
      </c>
      <c r="F97" s="165"/>
      <c r="G97" s="162" t="str">
        <f>IF('Fase 1'!$B$5="","",IF($G$5="","",IF(AJ97="","",IF(100-(AK97-AL97)/AJ97*100&lt;10,"&lt; 10",100-(AK97-AL97)/AJ97*100))))</f>
        <v/>
      </c>
      <c r="H97" s="168"/>
      <c r="I97" s="167"/>
      <c r="M97" s="153" t="str">
        <f>IF($AE97=1,IF($B97&lt;=M96,M96,Resumo!$H$9+M96),"")</f>
        <v/>
      </c>
      <c r="N97" s="153" t="str">
        <f>IF($AE97=2,IF($B97&lt;=N96,N96,Resumo!$H$10+N96),IF($AE98-$AE97=0,"",M97))</f>
        <v/>
      </c>
      <c r="O97" s="153" t="str">
        <f>IF($AE97=3,IF($B97&lt;=O96,O96,Resumo!$H$11+O96),IF($AE98-$AE97=0,"",N97))</f>
        <v/>
      </c>
      <c r="P97" s="153" t="str">
        <f>IF($AE97=4,IF($B97&lt;=P96,P96,Resumo!$H$12+P96),IF($AE98-$AE97=0,"",O97))</f>
        <v/>
      </c>
      <c r="Q97" s="153" t="str">
        <f>IF($AE97=5,IF($B97&lt;=Q96,Q96,Resumo!$H$13+Q96),IF($AE98-$AE97=0,"",P97))</f>
        <v/>
      </c>
      <c r="R97" s="153" t="str">
        <f>IF($AE97=6,IF($B97&lt;=R96,R96,Resumo!$H$14+R96),IF($AE98-$AE97=0,"",Q97))</f>
        <v/>
      </c>
      <c r="S97" s="153" t="str">
        <f>IF($AE97=7,IF($B97&lt;=S96,S96,Resumo!$H$15+S96),IF($AE98-$AE97=0,"",R97))</f>
        <v/>
      </c>
      <c r="T97" s="153" t="str">
        <f>IF($AE97=8,IF($B97&lt;=T96,T96,Resumo!$H$16+T96),IF($AE98-$AE97=0,"",S97))</f>
        <v/>
      </c>
      <c r="U97" s="153" t="str">
        <f>IF($AE97=9,IF($B97&lt;=U96,U96,Resumo!$H$17+U96),IF($AE98-$AE97=0,"",T97))</f>
        <v/>
      </c>
      <c r="V97" s="153" t="str">
        <f>IF($AE97=10,IF($B97&lt;=V96,V96,Resumo!$H$18+V96),IF($AE98-$AE97=0,"",U97))</f>
        <v/>
      </c>
      <c r="X97" s="150">
        <f t="shared" si="23"/>
        <v>0</v>
      </c>
      <c r="Y97" s="150">
        <f t="shared" si="24"/>
        <v>0</v>
      </c>
      <c r="Z97" s="150">
        <f>IF(B97&lt;=Resumo!$F$9,1,IF(B97&lt;=Resumo!$F$10,2,""))</f>
        <v>1</v>
      </c>
      <c r="AA97" s="150">
        <f>IF(B97&lt;=Resumo!$F$11,IF(B97&gt;=Resumo!$D$11,3,""),IF(B97&lt;=Resumo!$F$12,IF(B97&gt;=Resumo!$D$12,4,""),""))</f>
        <v>3</v>
      </c>
      <c r="AB97" s="150">
        <f>IF(B97&lt;=Resumo!$F$13,IF(B97&gt;=Resumo!$D$13,5,""),IF(B97&lt;=Resumo!$F$14,IF(B97&gt;=Resumo!$D$14,6,""),""))</f>
        <v>5</v>
      </c>
      <c r="AC97" s="150">
        <f>IF(B97&lt;=Resumo!$F$15,IF(B97&gt;=Resumo!$D$15,7,""),IF(B97&lt;=Resumo!$F$16,IF(B97&gt;=Resumo!$D$16,8,""),""))</f>
        <v>7</v>
      </c>
      <c r="AD97" s="150">
        <f>IF(B97&lt;=Resumo!$F$17,IF(B97&gt;=Resumo!$D$17,9,""),IF(B97&lt;=Resumo!$F$18,IF(B97&gt;=Resumo!$D$18,10,""),""))</f>
        <v>9</v>
      </c>
      <c r="AE97" s="15">
        <f t="shared" si="25"/>
        <v>25</v>
      </c>
      <c r="AF97" s="15" t="str">
        <f>IF(AE97=1,Resumo!$G$9,IF(AE97=2,Resumo!$G$10,IF(AE97=3,Resumo!$G$11,IF(AE97=4,Resumo!$G$12,IF(AE97=5,Resumo!$G$13,IF(AE97=6,Resumo!$G$14,IF(AE97=7,Resumo!$G$15,IF(AE97=8,Resumo!$G$16,IF(AE97=9,Resumo!$G$17,IF(AE97=10,Resumo!$G$18,""))))))))))</f>
        <v/>
      </c>
      <c r="AH97" s="15" t="str">
        <f t="shared" si="26"/>
        <v/>
      </c>
      <c r="AI97" s="15">
        <f t="shared" si="27"/>
        <v>0</v>
      </c>
      <c r="AJ97" s="15" t="e">
        <f>IF(AE97=1,'Fase 1'!$AI$7*'Fase 1'!$AQ$10,IF(AE97=2,'Fase 1'!$AI$7*'Fase 1'!$AQ$11,IF(AE97=3,'Fase 1'!$AI$7*'Fase 1'!$AQ$12,IF(AE97=4,'Fase 1'!$AI$7*'Fase 2'!$AQ$10,IF(AE97=5,'Fase 1'!$AI$7*'Fase 2'!$AQ$11,IF(AE97=6,'Fase 1'!$AI$7*'Fase 2'!$AQ$12,IF(AE97&gt;=7,'Fase 1'!$AI$7*'Fase 1'!$AJ$7,"")))))))</f>
        <v>#VALUE!</v>
      </c>
      <c r="AK97" s="15" t="str">
        <f>IF(AE97=1,'Fase 1'!$AQ$14,IF(AE97=2,'Fase 1'!$AQ$15,IF(AE97=3,'Fase 1'!$AQ$16,IF(AE97=4,'Fase 2'!$AQ$14,IF(AE97=5,'Fase 2'!$AQ$15,IF(AE97=6,'Fase 2'!$AQ$16,IF(AE97=7,'Fase 3'!$AQ$11,IF(AE97=8,'Fase 4'!$AQ$12,IF(AE97=9,'Fase 4'!$AQ$12,IF(AE97=10,'Fase 4'!$AQ$12,""))))))))))</f>
        <v/>
      </c>
      <c r="AL97" s="15" t="str">
        <f t="shared" si="28"/>
        <v/>
      </c>
      <c r="AM97" s="15" t="str">
        <f t="shared" si="29"/>
        <v/>
      </c>
      <c r="AN97" s="15" t="str">
        <f>IF(AE97=0,"",IF(AE97&lt;=3,'Fase 1'!$AM$7*'Fase 1'!$AN$7,IF(AE97=4,'Fase 2'!$AM$7*'Fase 2'!$AN$14,IF(AE97=5,'Fase 2'!$AM$7*'Fase 2'!$AN$15,IF(AE97=6,'Fase 2'!$AM$7*'Fase 2'!$AN$16,IF(AE97=7,'Fase 3'!$AM$7*'Fase 3'!$AN$7,IF(AE97=8,'Fase 4'!$AM$7*'Fase 4'!$AN$14,IF(AE97=8,'Fase 4'!$AM$7*'Fase 4'!$AN$14,IF(AE97=9,'Fase 4'!$AM$7*'Fase 4'!$AN$15,IF(AE97=10,'Fase 4'!$AM$7*'Fase 4'!$AN$16,""))))))))))</f>
        <v/>
      </c>
    </row>
    <row r="98" spans="2:40" x14ac:dyDescent="0.25">
      <c r="B98" s="157" t="str">
        <f>IF(B97="","",IF(B97&lt;'Fase 1'!$B$5,B97+1,""))</f>
        <v/>
      </c>
      <c r="C98" s="158" t="str">
        <f t="shared" si="20"/>
        <v/>
      </c>
      <c r="D98" s="159" t="str">
        <f t="shared" si="21"/>
        <v/>
      </c>
      <c r="E98" s="160" t="str">
        <f t="shared" si="22"/>
        <v/>
      </c>
      <c r="F98" s="165"/>
      <c r="G98" s="162" t="str">
        <f>IF('Fase 1'!$B$5="","",IF($G$5="","",IF(AJ98="","",IF(100-(AK98-AL98)/AJ98*100&lt;10,"&lt; 10",100-(AK98-AL98)/AJ98*100))))</f>
        <v/>
      </c>
      <c r="H98" s="168"/>
      <c r="I98" s="167"/>
      <c r="M98" s="153" t="str">
        <f>IF($AE98=1,IF($B98&lt;=M97,M97,Resumo!$H$9+M97),"")</f>
        <v/>
      </c>
      <c r="N98" s="153" t="str">
        <f>IF($AE98=2,IF($B98&lt;=N97,N97,Resumo!$H$10+N97),IF($AE99-$AE98=0,"",M98))</f>
        <v/>
      </c>
      <c r="O98" s="153" t="str">
        <f>IF($AE98=3,IF($B98&lt;=O97,O97,Resumo!$H$11+O97),IF($AE99-$AE98=0,"",N98))</f>
        <v/>
      </c>
      <c r="P98" s="153" t="str">
        <f>IF($AE98=4,IF($B98&lt;=P97,P97,Resumo!$H$12+P97),IF($AE99-$AE98=0,"",O98))</f>
        <v/>
      </c>
      <c r="Q98" s="153" t="str">
        <f>IF($AE98=5,IF($B98&lt;=Q97,Q97,Resumo!$H$13+Q97),IF($AE99-$AE98=0,"",P98))</f>
        <v/>
      </c>
      <c r="R98" s="153" t="str">
        <f>IF($AE98=6,IF($B98&lt;=R97,R97,Resumo!$H$14+R97),IF($AE99-$AE98=0,"",Q98))</f>
        <v/>
      </c>
      <c r="S98" s="153" t="str">
        <f>IF($AE98=7,IF($B98&lt;=S97,S97,Resumo!$H$15+S97),IF($AE99-$AE98=0,"",R98))</f>
        <v/>
      </c>
      <c r="T98" s="153" t="str">
        <f>IF($AE98=8,IF($B98&lt;=T97,T97,Resumo!$H$16+T97),IF($AE99-$AE98=0,"",S98))</f>
        <v/>
      </c>
      <c r="U98" s="153" t="str">
        <f>IF($AE98=9,IF($B98&lt;=U97,U97,Resumo!$H$17+U97),IF($AE99-$AE98=0,"",T98))</f>
        <v/>
      </c>
      <c r="V98" s="153" t="str">
        <f>IF($AE98=10,IF($B98&lt;=V97,V97,Resumo!$H$18+V97),IF($AE99-$AE98=0,"",U98))</f>
        <v/>
      </c>
      <c r="X98" s="150">
        <f t="shared" si="23"/>
        <v>0</v>
      </c>
      <c r="Y98" s="150">
        <f t="shared" si="24"/>
        <v>0</v>
      </c>
      <c r="Z98" s="150">
        <f>IF(B98&lt;=Resumo!$F$9,1,IF(B98&lt;=Resumo!$F$10,2,""))</f>
        <v>1</v>
      </c>
      <c r="AA98" s="150">
        <f>IF(B98&lt;=Resumo!$F$11,IF(B98&gt;=Resumo!$D$11,3,""),IF(B98&lt;=Resumo!$F$12,IF(B98&gt;=Resumo!$D$12,4,""),""))</f>
        <v>3</v>
      </c>
      <c r="AB98" s="150">
        <f>IF(B98&lt;=Resumo!$F$13,IF(B98&gt;=Resumo!$D$13,5,""),IF(B98&lt;=Resumo!$F$14,IF(B98&gt;=Resumo!$D$14,6,""),""))</f>
        <v>5</v>
      </c>
      <c r="AC98" s="150">
        <f>IF(B98&lt;=Resumo!$F$15,IF(B98&gt;=Resumo!$D$15,7,""),IF(B98&lt;=Resumo!$F$16,IF(B98&gt;=Resumo!$D$16,8,""),""))</f>
        <v>7</v>
      </c>
      <c r="AD98" s="150">
        <f>IF(B98&lt;=Resumo!$F$17,IF(B98&gt;=Resumo!$D$17,9,""),IF(B98&lt;=Resumo!$F$18,IF(B98&gt;=Resumo!$D$18,10,""),""))</f>
        <v>9</v>
      </c>
      <c r="AE98" s="15">
        <f t="shared" si="25"/>
        <v>25</v>
      </c>
      <c r="AF98" s="15" t="str">
        <f>IF(AE98=1,Resumo!$G$9,IF(AE98=2,Resumo!$G$10,IF(AE98=3,Resumo!$G$11,IF(AE98=4,Resumo!$G$12,IF(AE98=5,Resumo!$G$13,IF(AE98=6,Resumo!$G$14,IF(AE98=7,Resumo!$G$15,IF(AE98=8,Resumo!$G$16,IF(AE98=9,Resumo!$G$17,IF(AE98=10,Resumo!$G$18,""))))))))))</f>
        <v/>
      </c>
      <c r="AH98" s="15" t="str">
        <f t="shared" si="26"/>
        <v/>
      </c>
      <c r="AI98" s="15">
        <f t="shared" si="27"/>
        <v>0</v>
      </c>
      <c r="AJ98" s="15" t="e">
        <f>IF(AE98=1,'Fase 1'!$AI$7*'Fase 1'!$AQ$10,IF(AE98=2,'Fase 1'!$AI$7*'Fase 1'!$AQ$11,IF(AE98=3,'Fase 1'!$AI$7*'Fase 1'!$AQ$12,IF(AE98=4,'Fase 1'!$AI$7*'Fase 2'!$AQ$10,IF(AE98=5,'Fase 1'!$AI$7*'Fase 2'!$AQ$11,IF(AE98=6,'Fase 1'!$AI$7*'Fase 2'!$AQ$12,IF(AE98&gt;=7,'Fase 1'!$AI$7*'Fase 1'!$AJ$7,"")))))))</f>
        <v>#VALUE!</v>
      </c>
      <c r="AK98" s="15" t="str">
        <f>IF(AE98=1,'Fase 1'!$AQ$14,IF(AE98=2,'Fase 1'!$AQ$15,IF(AE98=3,'Fase 1'!$AQ$16,IF(AE98=4,'Fase 2'!$AQ$14,IF(AE98=5,'Fase 2'!$AQ$15,IF(AE98=6,'Fase 2'!$AQ$16,IF(AE98=7,'Fase 3'!$AQ$11,IF(AE98=8,'Fase 4'!$AQ$12,IF(AE98=9,'Fase 4'!$AQ$12,IF(AE98=10,'Fase 4'!$AQ$12,""))))))))))</f>
        <v/>
      </c>
      <c r="AL98" s="15" t="str">
        <f t="shared" si="28"/>
        <v/>
      </c>
      <c r="AM98" s="15" t="str">
        <f t="shared" si="29"/>
        <v/>
      </c>
      <c r="AN98" s="15" t="str">
        <f>IF(AE98=0,"",IF(AE98&lt;=3,'Fase 1'!$AM$7*'Fase 1'!$AN$7,IF(AE98=4,'Fase 2'!$AM$7*'Fase 2'!$AN$14,IF(AE98=5,'Fase 2'!$AM$7*'Fase 2'!$AN$15,IF(AE98=6,'Fase 2'!$AM$7*'Fase 2'!$AN$16,IF(AE98=7,'Fase 3'!$AM$7*'Fase 3'!$AN$7,IF(AE98=8,'Fase 4'!$AM$7*'Fase 4'!$AN$14,IF(AE98=8,'Fase 4'!$AM$7*'Fase 4'!$AN$14,IF(AE98=9,'Fase 4'!$AM$7*'Fase 4'!$AN$15,IF(AE98=10,'Fase 4'!$AM$7*'Fase 4'!$AN$16,""))))))))))</f>
        <v/>
      </c>
    </row>
    <row r="99" spans="2:40" x14ac:dyDescent="0.25">
      <c r="B99" s="157" t="str">
        <f>IF(B98="","",IF(B98&lt;'Fase 1'!$B$5,B98+1,""))</f>
        <v/>
      </c>
      <c r="C99" s="158" t="str">
        <f t="shared" si="20"/>
        <v/>
      </c>
      <c r="D99" s="159" t="str">
        <f t="shared" si="21"/>
        <v/>
      </c>
      <c r="E99" s="160" t="str">
        <f t="shared" si="22"/>
        <v/>
      </c>
      <c r="F99" s="165"/>
      <c r="G99" s="162" t="str">
        <f>IF('Fase 1'!$B$5="","",IF($G$5="","",IF(AJ99="","",IF(100-(AK99-AL99)/AJ99*100&lt;10,"&lt; 10",100-(AK99-AL99)/AJ99*100))))</f>
        <v/>
      </c>
      <c r="H99" s="168"/>
      <c r="I99" s="167"/>
      <c r="M99" s="153" t="str">
        <f>IF($AE99=1,IF($B99&lt;=M98,M98,Resumo!$H$9+M98),"")</f>
        <v/>
      </c>
      <c r="N99" s="153" t="str">
        <f>IF($AE99=2,IF($B99&lt;=N98,N98,Resumo!$H$10+N98),IF($AE100-$AE99=0,"",M99))</f>
        <v/>
      </c>
      <c r="O99" s="153" t="str">
        <f>IF($AE99=3,IF($B99&lt;=O98,O98,Resumo!$H$11+O98),IF($AE100-$AE99=0,"",N99))</f>
        <v/>
      </c>
      <c r="P99" s="153" t="str">
        <f>IF($AE99=4,IF($B99&lt;=P98,P98,Resumo!$H$12+P98),IF($AE100-$AE99=0,"",O99))</f>
        <v/>
      </c>
      <c r="Q99" s="153" t="str">
        <f>IF($AE99=5,IF($B99&lt;=Q98,Q98,Resumo!$H$13+Q98),IF($AE100-$AE99=0,"",P99))</f>
        <v/>
      </c>
      <c r="R99" s="153" t="str">
        <f>IF($AE99=6,IF($B99&lt;=R98,R98,Resumo!$H$14+R98),IF($AE100-$AE99=0,"",Q99))</f>
        <v/>
      </c>
      <c r="S99" s="153" t="str">
        <f>IF($AE99=7,IF($B99&lt;=S98,S98,Resumo!$H$15+S98),IF($AE100-$AE99=0,"",R99))</f>
        <v/>
      </c>
      <c r="T99" s="153" t="str">
        <f>IF($AE99=8,IF($B99&lt;=T98,T98,Resumo!$H$16+T98),IF($AE100-$AE99=0,"",S99))</f>
        <v/>
      </c>
      <c r="U99" s="153" t="str">
        <f>IF($AE99=9,IF($B99&lt;=U98,U98,Resumo!$H$17+U98),IF($AE100-$AE99=0,"",T99))</f>
        <v/>
      </c>
      <c r="V99" s="153" t="str">
        <f>IF($AE99=10,IF($B99&lt;=V98,V98,Resumo!$H$18+V98),IF($AE100-$AE99=0,"",U99))</f>
        <v/>
      </c>
      <c r="X99" s="150">
        <f t="shared" si="23"/>
        <v>0</v>
      </c>
      <c r="Y99" s="150">
        <f t="shared" si="24"/>
        <v>0</v>
      </c>
      <c r="Z99" s="150">
        <f>IF(B99&lt;=Resumo!$F$9,1,IF(B99&lt;=Resumo!$F$10,2,""))</f>
        <v>1</v>
      </c>
      <c r="AA99" s="150">
        <f>IF(B99&lt;=Resumo!$F$11,IF(B99&gt;=Resumo!$D$11,3,""),IF(B99&lt;=Resumo!$F$12,IF(B99&gt;=Resumo!$D$12,4,""),""))</f>
        <v>3</v>
      </c>
      <c r="AB99" s="150">
        <f>IF(B99&lt;=Resumo!$F$13,IF(B99&gt;=Resumo!$D$13,5,""),IF(B99&lt;=Resumo!$F$14,IF(B99&gt;=Resumo!$D$14,6,""),""))</f>
        <v>5</v>
      </c>
      <c r="AC99" s="150">
        <f>IF(B99&lt;=Resumo!$F$15,IF(B99&gt;=Resumo!$D$15,7,""),IF(B99&lt;=Resumo!$F$16,IF(B99&gt;=Resumo!$D$16,8,""),""))</f>
        <v>7</v>
      </c>
      <c r="AD99" s="150">
        <f>IF(B99&lt;=Resumo!$F$17,IF(B99&gt;=Resumo!$D$17,9,""),IF(B99&lt;=Resumo!$F$18,IF(B99&gt;=Resumo!$D$18,10,""),""))</f>
        <v>9</v>
      </c>
      <c r="AE99" s="15">
        <f t="shared" si="25"/>
        <v>25</v>
      </c>
      <c r="AF99" s="15" t="str">
        <f>IF(AE99=1,Resumo!$G$9,IF(AE99=2,Resumo!$G$10,IF(AE99=3,Resumo!$G$11,IF(AE99=4,Resumo!$G$12,IF(AE99=5,Resumo!$G$13,IF(AE99=6,Resumo!$G$14,IF(AE99=7,Resumo!$G$15,IF(AE99=8,Resumo!$G$16,IF(AE99=9,Resumo!$G$17,IF(AE99=10,Resumo!$G$18,""))))))))))</f>
        <v/>
      </c>
      <c r="AH99" s="15" t="str">
        <f t="shared" si="26"/>
        <v/>
      </c>
      <c r="AI99" s="15">
        <f t="shared" si="27"/>
        <v>0</v>
      </c>
      <c r="AJ99" s="15" t="e">
        <f>IF(AE99=1,'Fase 1'!$AI$7*'Fase 1'!$AQ$10,IF(AE99=2,'Fase 1'!$AI$7*'Fase 1'!$AQ$11,IF(AE99=3,'Fase 1'!$AI$7*'Fase 1'!$AQ$12,IF(AE99=4,'Fase 1'!$AI$7*'Fase 2'!$AQ$10,IF(AE99=5,'Fase 1'!$AI$7*'Fase 2'!$AQ$11,IF(AE99=6,'Fase 1'!$AI$7*'Fase 2'!$AQ$12,IF(AE99&gt;=7,'Fase 1'!$AI$7*'Fase 1'!$AJ$7,"")))))))</f>
        <v>#VALUE!</v>
      </c>
      <c r="AK99" s="15" t="str">
        <f>IF(AE99=1,'Fase 1'!$AQ$14,IF(AE99=2,'Fase 1'!$AQ$15,IF(AE99=3,'Fase 1'!$AQ$16,IF(AE99=4,'Fase 2'!$AQ$14,IF(AE99=5,'Fase 2'!$AQ$15,IF(AE99=6,'Fase 2'!$AQ$16,IF(AE99=7,'Fase 3'!$AQ$11,IF(AE99=8,'Fase 4'!$AQ$12,IF(AE99=9,'Fase 4'!$AQ$12,IF(AE99=10,'Fase 4'!$AQ$12,""))))))))))</f>
        <v/>
      </c>
      <c r="AL99" s="15" t="str">
        <f t="shared" si="28"/>
        <v/>
      </c>
      <c r="AM99" s="15" t="str">
        <f t="shared" si="29"/>
        <v/>
      </c>
      <c r="AN99" s="15" t="str">
        <f>IF(AE99=0,"",IF(AE99&lt;=3,'Fase 1'!$AM$7*'Fase 1'!$AN$7,IF(AE99=4,'Fase 2'!$AM$7*'Fase 2'!$AN$14,IF(AE99=5,'Fase 2'!$AM$7*'Fase 2'!$AN$15,IF(AE99=6,'Fase 2'!$AM$7*'Fase 2'!$AN$16,IF(AE99=7,'Fase 3'!$AM$7*'Fase 3'!$AN$7,IF(AE99=8,'Fase 4'!$AM$7*'Fase 4'!$AN$14,IF(AE99=8,'Fase 4'!$AM$7*'Fase 4'!$AN$14,IF(AE99=9,'Fase 4'!$AM$7*'Fase 4'!$AN$15,IF(AE99=10,'Fase 4'!$AM$7*'Fase 4'!$AN$16,""))))))))))</f>
        <v/>
      </c>
    </row>
    <row r="100" spans="2:40" x14ac:dyDescent="0.25">
      <c r="B100" s="157" t="str">
        <f>IF(B99="","",IF(B99&lt;'Fase 1'!$B$5,B99+1,""))</f>
        <v/>
      </c>
      <c r="C100" s="158" t="str">
        <f t="shared" si="20"/>
        <v/>
      </c>
      <c r="D100" s="159" t="str">
        <f t="shared" si="21"/>
        <v/>
      </c>
      <c r="E100" s="160" t="str">
        <f t="shared" si="22"/>
        <v/>
      </c>
      <c r="F100" s="165"/>
      <c r="G100" s="162" t="str">
        <f>IF('Fase 1'!$B$5="","",IF($G$5="","",IF(AJ100="","",IF(100-(AK100-AL100)/AJ100*100&lt;10,"&lt; 10",100-(AK100-AL100)/AJ100*100))))</f>
        <v/>
      </c>
      <c r="H100" s="168"/>
      <c r="I100" s="167"/>
      <c r="M100" s="153" t="str">
        <f>IF($AE100=1,IF($B100&lt;=M99,M99,Resumo!$H$9+M99),"")</f>
        <v/>
      </c>
      <c r="N100" s="153" t="str">
        <f>IF($AE100=2,IF($B100&lt;=N99,N99,Resumo!$H$10+N99),IF($AE101-$AE100=0,"",M100))</f>
        <v/>
      </c>
      <c r="O100" s="153" t="str">
        <f>IF($AE100=3,IF($B100&lt;=O99,O99,Resumo!$H$11+O99),IF($AE101-$AE100=0,"",N100))</f>
        <v/>
      </c>
      <c r="P100" s="153" t="str">
        <f>IF($AE100=4,IF($B100&lt;=P99,P99,Resumo!$H$12+P99),IF($AE101-$AE100=0,"",O100))</f>
        <v/>
      </c>
      <c r="Q100" s="153" t="str">
        <f>IF($AE100=5,IF($B100&lt;=Q99,Q99,Resumo!$H$13+Q99),IF($AE101-$AE100=0,"",P100))</f>
        <v/>
      </c>
      <c r="R100" s="153" t="str">
        <f>IF($AE100=6,IF($B100&lt;=R99,R99,Resumo!$H$14+R99),IF($AE101-$AE100=0,"",Q100))</f>
        <v/>
      </c>
      <c r="S100" s="153" t="str">
        <f>IF($AE100=7,IF($B100&lt;=S99,S99,Resumo!$H$15+S99),IF($AE101-$AE100=0,"",R100))</f>
        <v/>
      </c>
      <c r="T100" s="153" t="str">
        <f>IF($AE100=8,IF($B100&lt;=T99,T99,Resumo!$H$16+T99),IF($AE101-$AE100=0,"",S100))</f>
        <v/>
      </c>
      <c r="U100" s="153" t="str">
        <f>IF($AE100=9,IF($B100&lt;=U99,U99,Resumo!$H$17+U99),IF($AE101-$AE100=0,"",T100))</f>
        <v/>
      </c>
      <c r="V100" s="153" t="str">
        <f>IF($AE100=10,IF($B100&lt;=V99,V99,Resumo!$H$18+V99),IF($AE101-$AE100=0,"",U100))</f>
        <v/>
      </c>
      <c r="X100" s="150">
        <f t="shared" si="23"/>
        <v>0</v>
      </c>
      <c r="Y100" s="150">
        <f t="shared" si="24"/>
        <v>0</v>
      </c>
      <c r="Z100" s="150">
        <f>IF(B100&lt;=Resumo!$F$9,1,IF(B100&lt;=Resumo!$F$10,2,""))</f>
        <v>1</v>
      </c>
      <c r="AA100" s="150">
        <f>IF(B100&lt;=Resumo!$F$11,IF(B100&gt;=Resumo!$D$11,3,""),IF(B100&lt;=Resumo!$F$12,IF(B100&gt;=Resumo!$D$12,4,""),""))</f>
        <v>3</v>
      </c>
      <c r="AB100" s="150">
        <f>IF(B100&lt;=Resumo!$F$13,IF(B100&gt;=Resumo!$D$13,5,""),IF(B100&lt;=Resumo!$F$14,IF(B100&gt;=Resumo!$D$14,6,""),""))</f>
        <v>5</v>
      </c>
      <c r="AC100" s="150">
        <f>IF(B100&lt;=Resumo!$F$15,IF(B100&gt;=Resumo!$D$15,7,""),IF(B100&lt;=Resumo!$F$16,IF(B100&gt;=Resumo!$D$16,8,""),""))</f>
        <v>7</v>
      </c>
      <c r="AD100" s="150">
        <f>IF(B100&lt;=Resumo!$F$17,IF(B100&gt;=Resumo!$D$17,9,""),IF(B100&lt;=Resumo!$F$18,IF(B100&gt;=Resumo!$D$18,10,""),""))</f>
        <v>9</v>
      </c>
      <c r="AE100" s="15">
        <f t="shared" si="25"/>
        <v>25</v>
      </c>
      <c r="AF100" s="15" t="str">
        <f>IF(AE100=1,Resumo!$G$9,IF(AE100=2,Resumo!$G$10,IF(AE100=3,Resumo!$G$11,IF(AE100=4,Resumo!$G$12,IF(AE100=5,Resumo!$G$13,IF(AE100=6,Resumo!$G$14,IF(AE100=7,Resumo!$G$15,IF(AE100=8,Resumo!$G$16,IF(AE100=9,Resumo!$G$17,IF(AE100=10,Resumo!$G$18,""))))))))))</f>
        <v/>
      </c>
      <c r="AH100" s="15" t="str">
        <f t="shared" si="26"/>
        <v/>
      </c>
      <c r="AI100" s="15">
        <f t="shared" si="27"/>
        <v>0</v>
      </c>
      <c r="AJ100" s="15" t="e">
        <f>IF(AE100=1,'Fase 1'!$AI$7*'Fase 1'!$AQ$10,IF(AE100=2,'Fase 1'!$AI$7*'Fase 1'!$AQ$11,IF(AE100=3,'Fase 1'!$AI$7*'Fase 1'!$AQ$12,IF(AE100=4,'Fase 1'!$AI$7*'Fase 2'!$AQ$10,IF(AE100=5,'Fase 1'!$AI$7*'Fase 2'!$AQ$11,IF(AE100=6,'Fase 1'!$AI$7*'Fase 2'!$AQ$12,IF(AE100&gt;=7,'Fase 1'!$AI$7*'Fase 1'!$AJ$7,"")))))))</f>
        <v>#VALUE!</v>
      </c>
      <c r="AK100" s="15" t="str">
        <f>IF(AE100=1,'Fase 1'!$AQ$14,IF(AE100=2,'Fase 1'!$AQ$15,IF(AE100=3,'Fase 1'!$AQ$16,IF(AE100=4,'Fase 2'!$AQ$14,IF(AE100=5,'Fase 2'!$AQ$15,IF(AE100=6,'Fase 2'!$AQ$16,IF(AE100=7,'Fase 3'!$AQ$11,IF(AE100=8,'Fase 4'!$AQ$12,IF(AE100=9,'Fase 4'!$AQ$12,IF(AE100=10,'Fase 4'!$AQ$12,""))))))))))</f>
        <v/>
      </c>
      <c r="AL100" s="15" t="str">
        <f t="shared" si="28"/>
        <v/>
      </c>
      <c r="AM100" s="15" t="str">
        <f t="shared" si="29"/>
        <v/>
      </c>
      <c r="AN100" s="15" t="str">
        <f>IF(AE100=0,"",IF(AE100&lt;=3,'Fase 1'!$AM$7*'Fase 1'!$AN$7,IF(AE100=4,'Fase 2'!$AM$7*'Fase 2'!$AN$14,IF(AE100=5,'Fase 2'!$AM$7*'Fase 2'!$AN$15,IF(AE100=6,'Fase 2'!$AM$7*'Fase 2'!$AN$16,IF(AE100=7,'Fase 3'!$AM$7*'Fase 3'!$AN$7,IF(AE100=8,'Fase 4'!$AM$7*'Fase 4'!$AN$14,IF(AE100=8,'Fase 4'!$AM$7*'Fase 4'!$AN$14,IF(AE100=9,'Fase 4'!$AM$7*'Fase 4'!$AN$15,IF(AE100=10,'Fase 4'!$AM$7*'Fase 4'!$AN$16,""))))))))))</f>
        <v/>
      </c>
    </row>
    <row r="101" spans="2:40" x14ac:dyDescent="0.25">
      <c r="B101" s="157" t="str">
        <f>IF(B100="","",IF(B100&lt;'Fase 1'!$B$5,B100+1,""))</f>
        <v/>
      </c>
      <c r="C101" s="158" t="str">
        <f t="shared" si="20"/>
        <v/>
      </c>
      <c r="D101" s="159" t="str">
        <f t="shared" si="21"/>
        <v/>
      </c>
      <c r="E101" s="160" t="str">
        <f t="shared" si="22"/>
        <v/>
      </c>
      <c r="F101" s="165"/>
      <c r="G101" s="162" t="str">
        <f>IF('Fase 1'!$B$5="","",IF($G$5="","",IF(AJ101="","",IF(100-(AK101-AL101)/AJ101*100&lt;10,"&lt; 10",100-(AK101-AL101)/AJ101*100))))</f>
        <v/>
      </c>
      <c r="H101" s="168"/>
      <c r="I101" s="167"/>
      <c r="M101" s="153" t="str">
        <f>IF($AE101=1,IF($B101&lt;=M100,M100,Resumo!$H$9+M100),"")</f>
        <v/>
      </c>
      <c r="N101" s="153" t="str">
        <f>IF($AE101=2,IF($B101&lt;=N100,N100,Resumo!$H$10+N100),IF($AE102-$AE101=0,"",M101))</f>
        <v/>
      </c>
      <c r="O101" s="153" t="str">
        <f>IF($AE101=3,IF($B101&lt;=O100,O100,Resumo!$H$11+O100),IF($AE102-$AE101=0,"",N101))</f>
        <v/>
      </c>
      <c r="P101" s="153" t="str">
        <f>IF($AE101=4,IF($B101&lt;=P100,P100,Resumo!$H$12+P100),IF($AE102-$AE101=0,"",O101))</f>
        <v/>
      </c>
      <c r="Q101" s="153" t="str">
        <f>IF($AE101=5,IF($B101&lt;=Q100,Q100,Resumo!$H$13+Q100),IF($AE102-$AE101=0,"",P101))</f>
        <v/>
      </c>
      <c r="R101" s="153" t="str">
        <f>IF($AE101=6,IF($B101&lt;=R100,R100,Resumo!$H$14+R100),IF($AE102-$AE101=0,"",Q101))</f>
        <v/>
      </c>
      <c r="S101" s="153" t="str">
        <f>IF($AE101=7,IF($B101&lt;=S100,S100,Resumo!$H$15+S100),IF($AE102-$AE101=0,"",R101))</f>
        <v/>
      </c>
      <c r="T101" s="153" t="str">
        <f>IF($AE101=8,IF($B101&lt;=T100,T100,Resumo!$H$16+T100),IF($AE102-$AE101=0,"",S101))</f>
        <v/>
      </c>
      <c r="U101" s="153" t="str">
        <f>IF($AE101=9,IF($B101&lt;=U100,U100,Resumo!$H$17+U100),IF($AE102-$AE101=0,"",T101))</f>
        <v/>
      </c>
      <c r="V101" s="153" t="str">
        <f>IF($AE101=10,IF($B101&lt;=V100,V100,Resumo!$H$18+V100),IF($AE102-$AE101=0,"",U101))</f>
        <v/>
      </c>
      <c r="X101" s="150">
        <f t="shared" si="23"/>
        <v>0</v>
      </c>
      <c r="Y101" s="150">
        <f t="shared" si="24"/>
        <v>0</v>
      </c>
      <c r="Z101" s="150">
        <f>IF(B101&lt;=Resumo!$F$9,1,IF(B101&lt;=Resumo!$F$10,2,""))</f>
        <v>1</v>
      </c>
      <c r="AA101" s="150">
        <f>IF(B101&lt;=Resumo!$F$11,IF(B101&gt;=Resumo!$D$11,3,""),IF(B101&lt;=Resumo!$F$12,IF(B101&gt;=Resumo!$D$12,4,""),""))</f>
        <v>3</v>
      </c>
      <c r="AB101" s="150">
        <f>IF(B101&lt;=Resumo!$F$13,IF(B101&gt;=Resumo!$D$13,5,""),IF(B101&lt;=Resumo!$F$14,IF(B101&gt;=Resumo!$D$14,6,""),""))</f>
        <v>5</v>
      </c>
      <c r="AC101" s="150">
        <f>IF(B101&lt;=Resumo!$F$15,IF(B101&gt;=Resumo!$D$15,7,""),IF(B101&lt;=Resumo!$F$16,IF(B101&gt;=Resumo!$D$16,8,""),""))</f>
        <v>7</v>
      </c>
      <c r="AD101" s="150">
        <f>IF(B101&lt;=Resumo!$F$17,IF(B101&gt;=Resumo!$D$17,9,""),IF(B101&lt;=Resumo!$F$18,IF(B101&gt;=Resumo!$D$18,10,""),""))</f>
        <v>9</v>
      </c>
      <c r="AE101" s="15">
        <f t="shared" si="25"/>
        <v>25</v>
      </c>
      <c r="AF101" s="15" t="str">
        <f>IF(AE101=1,Resumo!$G$9,IF(AE101=2,Resumo!$G$10,IF(AE101=3,Resumo!$G$11,IF(AE101=4,Resumo!$G$12,IF(AE101=5,Resumo!$G$13,IF(AE101=6,Resumo!$G$14,IF(AE101=7,Resumo!$G$15,IF(AE101=8,Resumo!$G$16,IF(AE101=9,Resumo!$G$17,IF(AE101=10,Resumo!$G$18,""))))))))))</f>
        <v/>
      </c>
      <c r="AH101" s="15" t="str">
        <f t="shared" si="26"/>
        <v/>
      </c>
      <c r="AI101" s="15">
        <f t="shared" si="27"/>
        <v>0</v>
      </c>
      <c r="AJ101" s="15" t="e">
        <f>IF(AE101=1,'Fase 1'!$AI$7*'Fase 1'!$AQ$10,IF(AE101=2,'Fase 1'!$AI$7*'Fase 1'!$AQ$11,IF(AE101=3,'Fase 1'!$AI$7*'Fase 1'!$AQ$12,IF(AE101=4,'Fase 1'!$AI$7*'Fase 2'!$AQ$10,IF(AE101=5,'Fase 1'!$AI$7*'Fase 2'!$AQ$11,IF(AE101=6,'Fase 1'!$AI$7*'Fase 2'!$AQ$12,IF(AE101&gt;=7,'Fase 1'!$AI$7*'Fase 1'!$AJ$7,"")))))))</f>
        <v>#VALUE!</v>
      </c>
      <c r="AK101" s="15" t="str">
        <f>IF(AE101=1,'Fase 1'!$AQ$14,IF(AE101=2,'Fase 1'!$AQ$15,IF(AE101=3,'Fase 1'!$AQ$16,IF(AE101=4,'Fase 2'!$AQ$14,IF(AE101=5,'Fase 2'!$AQ$15,IF(AE101=6,'Fase 2'!$AQ$16,IF(AE101=7,'Fase 3'!$AQ$11,IF(AE101=8,'Fase 4'!$AQ$12,IF(AE101=9,'Fase 4'!$AQ$12,IF(AE101=10,'Fase 4'!$AQ$12,""))))))))))</f>
        <v/>
      </c>
      <c r="AL101" s="15" t="str">
        <f t="shared" si="28"/>
        <v/>
      </c>
      <c r="AM101" s="15" t="str">
        <f t="shared" si="29"/>
        <v/>
      </c>
      <c r="AN101" s="15" t="str">
        <f>IF(AE101=0,"",IF(AE101&lt;=3,'Fase 1'!$AM$7*'Fase 1'!$AN$7,IF(AE101=4,'Fase 2'!$AM$7*'Fase 2'!$AN$14,IF(AE101=5,'Fase 2'!$AM$7*'Fase 2'!$AN$15,IF(AE101=6,'Fase 2'!$AM$7*'Fase 2'!$AN$16,IF(AE101=7,'Fase 3'!$AM$7*'Fase 3'!$AN$7,IF(AE101=8,'Fase 4'!$AM$7*'Fase 4'!$AN$14,IF(AE101=8,'Fase 4'!$AM$7*'Fase 4'!$AN$14,IF(AE101=9,'Fase 4'!$AM$7*'Fase 4'!$AN$15,IF(AE101=10,'Fase 4'!$AM$7*'Fase 4'!$AN$16,""))))))))))</f>
        <v/>
      </c>
    </row>
    <row r="102" spans="2:40" x14ac:dyDescent="0.25">
      <c r="B102" s="157" t="str">
        <f>IF(B101="","",IF(B101&lt;'Fase 1'!$B$5,B101+1,""))</f>
        <v/>
      </c>
      <c r="C102" s="158" t="str">
        <f t="shared" si="20"/>
        <v/>
      </c>
      <c r="D102" s="159" t="str">
        <f t="shared" si="21"/>
        <v/>
      </c>
      <c r="E102" s="160" t="str">
        <f t="shared" si="22"/>
        <v/>
      </c>
      <c r="F102" s="165"/>
      <c r="G102" s="162" t="str">
        <f>IF('Fase 1'!$B$5="","",IF($G$5="","",IF(AJ102="","",IF(100-(AK102-AL102)/AJ102*100&lt;10,"&lt; 10",100-(AK102-AL102)/AJ102*100))))</f>
        <v/>
      </c>
      <c r="H102" s="168"/>
      <c r="I102" s="167"/>
      <c r="M102" s="153" t="str">
        <f>IF($AE102=1,IF($B102&lt;=M101,M101,Resumo!$H$9+M101),"")</f>
        <v/>
      </c>
      <c r="N102" s="153" t="str">
        <f>IF($AE102=2,IF($B102&lt;=N101,N101,Resumo!$H$10+N101),IF($AE103-$AE102=0,"",M102))</f>
        <v/>
      </c>
      <c r="O102" s="153" t="str">
        <f>IF($AE102=3,IF($B102&lt;=O101,O101,Resumo!$H$11+O101),IF($AE103-$AE102=0,"",N102))</f>
        <v/>
      </c>
      <c r="P102" s="153" t="str">
        <f>IF($AE102=4,IF($B102&lt;=P101,P101,Resumo!$H$12+P101),IF($AE103-$AE102=0,"",O102))</f>
        <v/>
      </c>
      <c r="Q102" s="153" t="str">
        <f>IF($AE102=5,IF($B102&lt;=Q101,Q101,Resumo!$H$13+Q101),IF($AE103-$AE102=0,"",P102))</f>
        <v/>
      </c>
      <c r="R102" s="153" t="str">
        <f>IF($AE102=6,IF($B102&lt;=R101,R101,Resumo!$H$14+R101),IF($AE103-$AE102=0,"",Q102))</f>
        <v/>
      </c>
      <c r="S102" s="153" t="str">
        <f>IF($AE102=7,IF($B102&lt;=S101,S101,Resumo!$H$15+S101),IF($AE103-$AE102=0,"",R102))</f>
        <v/>
      </c>
      <c r="T102" s="153" t="str">
        <f>IF($AE102=8,IF($B102&lt;=T101,T101,Resumo!$H$16+T101),IF($AE103-$AE102=0,"",S102))</f>
        <v/>
      </c>
      <c r="U102" s="153" t="str">
        <f>IF($AE102=9,IF($B102&lt;=U101,U101,Resumo!$H$17+U101),IF($AE103-$AE102=0,"",T102))</f>
        <v/>
      </c>
      <c r="V102" s="153" t="str">
        <f>IF($AE102=10,IF($B102&lt;=V101,V101,Resumo!$H$18+V101),IF($AE103-$AE102=0,"",U102))</f>
        <v/>
      </c>
      <c r="X102" s="150">
        <f t="shared" si="23"/>
        <v>0</v>
      </c>
      <c r="Y102" s="150">
        <f t="shared" si="24"/>
        <v>0</v>
      </c>
      <c r="Z102" s="150">
        <f>IF(B102&lt;=Resumo!$F$9,1,IF(B102&lt;=Resumo!$F$10,2,""))</f>
        <v>1</v>
      </c>
      <c r="AA102" s="150">
        <f>IF(B102&lt;=Resumo!$F$11,IF(B102&gt;=Resumo!$D$11,3,""),IF(B102&lt;=Resumo!$F$12,IF(B102&gt;=Resumo!$D$12,4,""),""))</f>
        <v>3</v>
      </c>
      <c r="AB102" s="150">
        <f>IF(B102&lt;=Resumo!$F$13,IF(B102&gt;=Resumo!$D$13,5,""),IF(B102&lt;=Resumo!$F$14,IF(B102&gt;=Resumo!$D$14,6,""),""))</f>
        <v>5</v>
      </c>
      <c r="AC102" s="150">
        <f>IF(B102&lt;=Resumo!$F$15,IF(B102&gt;=Resumo!$D$15,7,""),IF(B102&lt;=Resumo!$F$16,IF(B102&gt;=Resumo!$D$16,8,""),""))</f>
        <v>7</v>
      </c>
      <c r="AD102" s="150">
        <f>IF(B102&lt;=Resumo!$F$17,IF(B102&gt;=Resumo!$D$17,9,""),IF(B102&lt;=Resumo!$F$18,IF(B102&gt;=Resumo!$D$18,10,""),""))</f>
        <v>9</v>
      </c>
      <c r="AE102" s="15">
        <f t="shared" si="25"/>
        <v>25</v>
      </c>
      <c r="AF102" s="15" t="str">
        <f>IF(AE102=1,Resumo!$G$9,IF(AE102=2,Resumo!$G$10,IF(AE102=3,Resumo!$G$11,IF(AE102=4,Resumo!$G$12,IF(AE102=5,Resumo!$G$13,IF(AE102=6,Resumo!$G$14,IF(AE102=7,Resumo!$G$15,IF(AE102=8,Resumo!$G$16,IF(AE102=9,Resumo!$G$17,IF(AE102=10,Resumo!$G$18,""))))))))))</f>
        <v/>
      </c>
      <c r="AH102" s="15" t="str">
        <f t="shared" si="26"/>
        <v/>
      </c>
      <c r="AI102" s="15">
        <f t="shared" si="27"/>
        <v>0</v>
      </c>
      <c r="AJ102" s="15" t="e">
        <f>IF(AE102=1,'Fase 1'!$AI$7*'Fase 1'!$AQ$10,IF(AE102=2,'Fase 1'!$AI$7*'Fase 1'!$AQ$11,IF(AE102=3,'Fase 1'!$AI$7*'Fase 1'!$AQ$12,IF(AE102=4,'Fase 1'!$AI$7*'Fase 2'!$AQ$10,IF(AE102=5,'Fase 1'!$AI$7*'Fase 2'!$AQ$11,IF(AE102=6,'Fase 1'!$AI$7*'Fase 2'!$AQ$12,IF(AE102&gt;=7,'Fase 1'!$AI$7*'Fase 1'!$AJ$7,"")))))))</f>
        <v>#VALUE!</v>
      </c>
      <c r="AK102" s="15" t="str">
        <f>IF(AE102=1,'Fase 1'!$AQ$14,IF(AE102=2,'Fase 1'!$AQ$15,IF(AE102=3,'Fase 1'!$AQ$16,IF(AE102=4,'Fase 2'!$AQ$14,IF(AE102=5,'Fase 2'!$AQ$15,IF(AE102=6,'Fase 2'!$AQ$16,IF(AE102=7,'Fase 3'!$AQ$11,IF(AE102=8,'Fase 4'!$AQ$12,IF(AE102=9,'Fase 4'!$AQ$12,IF(AE102=10,'Fase 4'!$AQ$12,""))))))))))</f>
        <v/>
      </c>
      <c r="AL102" s="15" t="str">
        <f t="shared" si="28"/>
        <v/>
      </c>
      <c r="AM102" s="15" t="str">
        <f t="shared" si="29"/>
        <v/>
      </c>
      <c r="AN102" s="15" t="str">
        <f>IF(AE102=0,"",IF(AE102&lt;=3,'Fase 1'!$AM$7*'Fase 1'!$AN$7,IF(AE102=4,'Fase 2'!$AM$7*'Fase 2'!$AN$14,IF(AE102=5,'Fase 2'!$AM$7*'Fase 2'!$AN$15,IF(AE102=6,'Fase 2'!$AM$7*'Fase 2'!$AN$16,IF(AE102=7,'Fase 3'!$AM$7*'Fase 3'!$AN$7,IF(AE102=8,'Fase 4'!$AM$7*'Fase 4'!$AN$14,IF(AE102=8,'Fase 4'!$AM$7*'Fase 4'!$AN$14,IF(AE102=9,'Fase 4'!$AM$7*'Fase 4'!$AN$15,IF(AE102=10,'Fase 4'!$AM$7*'Fase 4'!$AN$16,""))))))))))</f>
        <v/>
      </c>
    </row>
    <row r="103" spans="2:40" x14ac:dyDescent="0.25">
      <c r="B103" s="157" t="str">
        <f>IF(B102="","",IF(B102&lt;'Fase 1'!$B$5,B102+1,""))</f>
        <v/>
      </c>
      <c r="C103" s="158" t="str">
        <f t="shared" si="20"/>
        <v/>
      </c>
      <c r="D103" s="159" t="str">
        <f t="shared" si="21"/>
        <v/>
      </c>
      <c r="E103" s="160" t="str">
        <f t="shared" si="22"/>
        <v/>
      </c>
      <c r="F103" s="165"/>
      <c r="G103" s="162" t="str">
        <f>IF('Fase 1'!$B$5="","",IF($G$5="","",IF(AJ103="","",IF(100-(AK103-AL103)/AJ103*100&lt;10,"&lt; 10",100-(AK103-AL103)/AJ103*100))))</f>
        <v/>
      </c>
      <c r="H103" s="168"/>
      <c r="I103" s="167"/>
      <c r="M103" s="153" t="str">
        <f>IF($AE103=1,IF($B103&lt;=M102,M102,Resumo!$H$9+M102),"")</f>
        <v/>
      </c>
      <c r="N103" s="153" t="str">
        <f>IF($AE103=2,IF($B103&lt;=N102,N102,Resumo!$H$10+N102),IF($AE104-$AE103=0,"",M103))</f>
        <v/>
      </c>
      <c r="O103" s="153" t="str">
        <f>IF($AE103=3,IF($B103&lt;=O102,O102,Resumo!$H$11+O102),IF($AE104-$AE103=0,"",N103))</f>
        <v/>
      </c>
      <c r="P103" s="153" t="str">
        <f>IF($AE103=4,IF($B103&lt;=P102,P102,Resumo!$H$12+P102),IF($AE104-$AE103=0,"",O103))</f>
        <v/>
      </c>
      <c r="Q103" s="153" t="str">
        <f>IF($AE103=5,IF($B103&lt;=Q102,Q102,Resumo!$H$13+Q102),IF($AE104-$AE103=0,"",P103))</f>
        <v/>
      </c>
      <c r="R103" s="153" t="str">
        <f>IF($AE103=6,IF($B103&lt;=R102,R102,Resumo!$H$14+R102),IF($AE104-$AE103=0,"",Q103))</f>
        <v/>
      </c>
      <c r="S103" s="153" t="str">
        <f>IF($AE103=7,IF($B103&lt;=S102,S102,Resumo!$H$15+S102),IF($AE104-$AE103=0,"",R103))</f>
        <v/>
      </c>
      <c r="T103" s="153" t="str">
        <f>IF($AE103=8,IF($B103&lt;=T102,T102,Resumo!$H$16+T102),IF($AE104-$AE103=0,"",S103))</f>
        <v/>
      </c>
      <c r="U103" s="153" t="str">
        <f>IF($AE103=9,IF($B103&lt;=U102,U102,Resumo!$H$17+U102),IF($AE104-$AE103=0,"",T103))</f>
        <v/>
      </c>
      <c r="V103" s="153" t="str">
        <f>IF($AE103=10,IF($B103&lt;=V102,V102,Resumo!$H$18+V102),IF($AE104-$AE103=0,"",U103))</f>
        <v/>
      </c>
      <c r="X103" s="150">
        <f t="shared" si="23"/>
        <v>0</v>
      </c>
      <c r="Y103" s="150">
        <f t="shared" si="24"/>
        <v>0</v>
      </c>
      <c r="Z103" s="150">
        <f>IF(B103&lt;=Resumo!$F$9,1,IF(B103&lt;=Resumo!$F$10,2,""))</f>
        <v>1</v>
      </c>
      <c r="AA103" s="150">
        <f>IF(B103&lt;=Resumo!$F$11,IF(B103&gt;=Resumo!$D$11,3,""),IF(B103&lt;=Resumo!$F$12,IF(B103&gt;=Resumo!$D$12,4,""),""))</f>
        <v>3</v>
      </c>
      <c r="AB103" s="150">
        <f>IF(B103&lt;=Resumo!$F$13,IF(B103&gt;=Resumo!$D$13,5,""),IF(B103&lt;=Resumo!$F$14,IF(B103&gt;=Resumo!$D$14,6,""),""))</f>
        <v>5</v>
      </c>
      <c r="AC103" s="150">
        <f>IF(B103&lt;=Resumo!$F$15,IF(B103&gt;=Resumo!$D$15,7,""),IF(B103&lt;=Resumo!$F$16,IF(B103&gt;=Resumo!$D$16,8,""),""))</f>
        <v>7</v>
      </c>
      <c r="AD103" s="150">
        <f>IF(B103&lt;=Resumo!$F$17,IF(B103&gt;=Resumo!$D$17,9,""),IF(B103&lt;=Resumo!$F$18,IF(B103&gt;=Resumo!$D$18,10,""),""))</f>
        <v>9</v>
      </c>
      <c r="AE103" s="15">
        <f t="shared" si="25"/>
        <v>25</v>
      </c>
      <c r="AF103" s="15" t="str">
        <f>IF(AE103=1,Resumo!$G$9,IF(AE103=2,Resumo!$G$10,IF(AE103=3,Resumo!$G$11,IF(AE103=4,Resumo!$G$12,IF(AE103=5,Resumo!$G$13,IF(AE103=6,Resumo!$G$14,IF(AE103=7,Resumo!$G$15,IF(AE103=8,Resumo!$G$16,IF(AE103=9,Resumo!$G$17,IF(AE103=10,Resumo!$G$18,""))))))))))</f>
        <v/>
      </c>
      <c r="AH103" s="15" t="str">
        <f t="shared" si="26"/>
        <v/>
      </c>
      <c r="AI103" s="15">
        <f t="shared" si="27"/>
        <v>0</v>
      </c>
      <c r="AJ103" s="15" t="e">
        <f>IF(AE103=1,'Fase 1'!$AI$7*'Fase 1'!$AQ$10,IF(AE103=2,'Fase 1'!$AI$7*'Fase 1'!$AQ$11,IF(AE103=3,'Fase 1'!$AI$7*'Fase 1'!$AQ$12,IF(AE103=4,'Fase 1'!$AI$7*'Fase 2'!$AQ$10,IF(AE103=5,'Fase 1'!$AI$7*'Fase 2'!$AQ$11,IF(AE103=6,'Fase 1'!$AI$7*'Fase 2'!$AQ$12,IF(AE103&gt;=7,'Fase 1'!$AI$7*'Fase 1'!$AJ$7,"")))))))</f>
        <v>#VALUE!</v>
      </c>
      <c r="AK103" s="15" t="str">
        <f>IF(AE103=1,'Fase 1'!$AQ$14,IF(AE103=2,'Fase 1'!$AQ$15,IF(AE103=3,'Fase 1'!$AQ$16,IF(AE103=4,'Fase 2'!$AQ$14,IF(AE103=5,'Fase 2'!$AQ$15,IF(AE103=6,'Fase 2'!$AQ$16,IF(AE103=7,'Fase 3'!$AQ$11,IF(AE103=8,'Fase 4'!$AQ$12,IF(AE103=9,'Fase 4'!$AQ$12,IF(AE103=10,'Fase 4'!$AQ$12,""))))))))))</f>
        <v/>
      </c>
      <c r="AL103" s="15" t="str">
        <f t="shared" si="28"/>
        <v/>
      </c>
      <c r="AM103" s="15" t="str">
        <f t="shared" si="29"/>
        <v/>
      </c>
      <c r="AN103" s="15" t="str">
        <f>IF(AE103=0,"",IF(AE103&lt;=3,'Fase 1'!$AM$7*'Fase 1'!$AN$7,IF(AE103=4,'Fase 2'!$AM$7*'Fase 2'!$AN$14,IF(AE103=5,'Fase 2'!$AM$7*'Fase 2'!$AN$15,IF(AE103=6,'Fase 2'!$AM$7*'Fase 2'!$AN$16,IF(AE103=7,'Fase 3'!$AM$7*'Fase 3'!$AN$7,IF(AE103=8,'Fase 4'!$AM$7*'Fase 4'!$AN$14,IF(AE103=8,'Fase 4'!$AM$7*'Fase 4'!$AN$14,IF(AE103=9,'Fase 4'!$AM$7*'Fase 4'!$AN$15,IF(AE103=10,'Fase 4'!$AM$7*'Fase 4'!$AN$16,""))))))))))</f>
        <v/>
      </c>
    </row>
    <row r="104" spans="2:40" x14ac:dyDescent="0.25">
      <c r="B104" s="157" t="str">
        <f>IF(B103="","",IF(B103&lt;'Fase 1'!$B$5,B103+1,""))</f>
        <v/>
      </c>
      <c r="C104" s="158" t="str">
        <f t="shared" si="20"/>
        <v/>
      </c>
      <c r="D104" s="159" t="str">
        <f t="shared" si="21"/>
        <v/>
      </c>
      <c r="E104" s="160" t="str">
        <f t="shared" si="22"/>
        <v/>
      </c>
      <c r="F104" s="165"/>
      <c r="G104" s="162" t="str">
        <f>IF('Fase 1'!$B$5="","",IF($G$5="","",IF(AJ104="","",IF(100-(AK104-AL104)/AJ104*100&lt;10,"&lt; 10",100-(AK104-AL104)/AJ104*100))))</f>
        <v/>
      </c>
      <c r="H104" s="168"/>
      <c r="I104" s="167"/>
      <c r="M104" s="153" t="str">
        <f>IF($AE104=1,IF($B104&lt;=M103,M103,Resumo!$H$9+M103),"")</f>
        <v/>
      </c>
      <c r="N104" s="153" t="str">
        <f>IF($AE104=2,IF($B104&lt;=N103,N103,Resumo!$H$10+N103),IF($AE105-$AE104=0,"",M104))</f>
        <v/>
      </c>
      <c r="O104" s="153" t="str">
        <f>IF($AE104=3,IF($B104&lt;=O103,O103,Resumo!$H$11+O103),IF($AE105-$AE104=0,"",N104))</f>
        <v/>
      </c>
      <c r="P104" s="153" t="str">
        <f>IF($AE104=4,IF($B104&lt;=P103,P103,Resumo!$H$12+P103),IF($AE105-$AE104=0,"",O104))</f>
        <v/>
      </c>
      <c r="Q104" s="153" t="str">
        <f>IF($AE104=5,IF($B104&lt;=Q103,Q103,Resumo!$H$13+Q103),IF($AE105-$AE104=0,"",P104))</f>
        <v/>
      </c>
      <c r="R104" s="153" t="str">
        <f>IF($AE104=6,IF($B104&lt;=R103,R103,Resumo!$H$14+R103),IF($AE105-$AE104=0,"",Q104))</f>
        <v/>
      </c>
      <c r="S104" s="153" t="str">
        <f>IF($AE104=7,IF($B104&lt;=S103,S103,Resumo!$H$15+S103),IF($AE105-$AE104=0,"",R104))</f>
        <v/>
      </c>
      <c r="T104" s="153" t="str">
        <f>IF($AE104=8,IF($B104&lt;=T103,T103,Resumo!$H$16+T103),IF($AE105-$AE104=0,"",S104))</f>
        <v/>
      </c>
      <c r="U104" s="153" t="str">
        <f>IF($AE104=9,IF($B104&lt;=U103,U103,Resumo!$H$17+U103),IF($AE105-$AE104=0,"",T104))</f>
        <v/>
      </c>
      <c r="V104" s="153" t="str">
        <f>IF($AE104=10,IF($B104&lt;=V103,V103,Resumo!$H$18+V103),IF($AE105-$AE104=0,"",U104))</f>
        <v/>
      </c>
      <c r="X104" s="150">
        <f t="shared" si="23"/>
        <v>0</v>
      </c>
      <c r="Y104" s="150">
        <f t="shared" si="24"/>
        <v>0</v>
      </c>
      <c r="Z104" s="150">
        <f>IF(B104&lt;=Resumo!$F$9,1,IF(B104&lt;=Resumo!$F$10,2,""))</f>
        <v>1</v>
      </c>
      <c r="AA104" s="150">
        <f>IF(B104&lt;=Resumo!$F$11,IF(B104&gt;=Resumo!$D$11,3,""),IF(B104&lt;=Resumo!$F$12,IF(B104&gt;=Resumo!$D$12,4,""),""))</f>
        <v>3</v>
      </c>
      <c r="AB104" s="150">
        <f>IF(B104&lt;=Resumo!$F$13,IF(B104&gt;=Resumo!$D$13,5,""),IF(B104&lt;=Resumo!$F$14,IF(B104&gt;=Resumo!$D$14,6,""),""))</f>
        <v>5</v>
      </c>
      <c r="AC104" s="150">
        <f>IF(B104&lt;=Resumo!$F$15,IF(B104&gt;=Resumo!$D$15,7,""),IF(B104&lt;=Resumo!$F$16,IF(B104&gt;=Resumo!$D$16,8,""),""))</f>
        <v>7</v>
      </c>
      <c r="AD104" s="150">
        <f>IF(B104&lt;=Resumo!$F$17,IF(B104&gt;=Resumo!$D$17,9,""),IF(B104&lt;=Resumo!$F$18,IF(B104&gt;=Resumo!$D$18,10,""),""))</f>
        <v>9</v>
      </c>
      <c r="AE104" s="15">
        <f t="shared" si="25"/>
        <v>25</v>
      </c>
      <c r="AF104" s="15" t="str">
        <f>IF(AE104=1,Resumo!$G$9,IF(AE104=2,Resumo!$G$10,IF(AE104=3,Resumo!$G$11,IF(AE104=4,Resumo!$G$12,IF(AE104=5,Resumo!$G$13,IF(AE104=6,Resumo!$G$14,IF(AE104=7,Resumo!$G$15,IF(AE104=8,Resumo!$G$16,IF(AE104=9,Resumo!$G$17,IF(AE104=10,Resumo!$G$18,""))))))))))</f>
        <v/>
      </c>
      <c r="AH104" s="15" t="str">
        <f t="shared" si="26"/>
        <v/>
      </c>
      <c r="AI104" s="15">
        <f t="shared" si="27"/>
        <v>0</v>
      </c>
      <c r="AJ104" s="15" t="e">
        <f>IF(AE104=1,'Fase 1'!$AI$7*'Fase 1'!$AQ$10,IF(AE104=2,'Fase 1'!$AI$7*'Fase 1'!$AQ$11,IF(AE104=3,'Fase 1'!$AI$7*'Fase 1'!$AQ$12,IF(AE104=4,'Fase 1'!$AI$7*'Fase 2'!$AQ$10,IF(AE104=5,'Fase 1'!$AI$7*'Fase 2'!$AQ$11,IF(AE104=6,'Fase 1'!$AI$7*'Fase 2'!$AQ$12,IF(AE104&gt;=7,'Fase 1'!$AI$7*'Fase 1'!$AJ$7,"")))))))</f>
        <v>#VALUE!</v>
      </c>
      <c r="AK104" s="15" t="str">
        <f>IF(AE104=1,'Fase 1'!$AQ$14,IF(AE104=2,'Fase 1'!$AQ$15,IF(AE104=3,'Fase 1'!$AQ$16,IF(AE104=4,'Fase 2'!$AQ$14,IF(AE104=5,'Fase 2'!$AQ$15,IF(AE104=6,'Fase 2'!$AQ$16,IF(AE104=7,'Fase 3'!$AQ$11,IF(AE104=8,'Fase 4'!$AQ$12,IF(AE104=9,'Fase 4'!$AQ$12,IF(AE104=10,'Fase 4'!$AQ$12,""))))))))))</f>
        <v/>
      </c>
      <c r="AL104" s="15" t="str">
        <f t="shared" si="28"/>
        <v/>
      </c>
      <c r="AM104" s="15" t="str">
        <f t="shared" si="29"/>
        <v/>
      </c>
      <c r="AN104" s="15" t="str">
        <f>IF(AE104=0,"",IF(AE104&lt;=3,'Fase 1'!$AM$7*'Fase 1'!$AN$7,IF(AE104=4,'Fase 2'!$AM$7*'Fase 2'!$AN$14,IF(AE104=5,'Fase 2'!$AM$7*'Fase 2'!$AN$15,IF(AE104=6,'Fase 2'!$AM$7*'Fase 2'!$AN$16,IF(AE104=7,'Fase 3'!$AM$7*'Fase 3'!$AN$7,IF(AE104=8,'Fase 4'!$AM$7*'Fase 4'!$AN$14,IF(AE104=8,'Fase 4'!$AM$7*'Fase 4'!$AN$14,IF(AE104=9,'Fase 4'!$AM$7*'Fase 4'!$AN$15,IF(AE104=10,'Fase 4'!$AM$7*'Fase 4'!$AN$16,""))))))))))</f>
        <v/>
      </c>
    </row>
    <row r="105" spans="2:40" x14ac:dyDescent="0.25">
      <c r="B105" s="157" t="str">
        <f>IF(B104="","",IF(B104&lt;'Fase 1'!$B$5,B104+1,""))</f>
        <v/>
      </c>
      <c r="C105" s="158" t="str">
        <f t="shared" si="20"/>
        <v/>
      </c>
      <c r="D105" s="159" t="str">
        <f t="shared" si="21"/>
        <v/>
      </c>
      <c r="E105" s="160" t="str">
        <f t="shared" si="22"/>
        <v/>
      </c>
      <c r="F105" s="165"/>
      <c r="G105" s="162" t="str">
        <f>IF('Fase 1'!$B$5="","",IF($G$5="","",IF(AJ105="","",IF(100-(AK105-AL105)/AJ105*100&lt;10,"&lt; 10",100-(AK105-AL105)/AJ105*100))))</f>
        <v/>
      </c>
      <c r="H105" s="168"/>
      <c r="I105" s="167"/>
      <c r="M105" s="153" t="str">
        <f>IF($AE105=1,IF($B105&lt;=M104,M104,Resumo!$H$9+M104),"")</f>
        <v/>
      </c>
      <c r="N105" s="153" t="str">
        <f>IF($AE105=2,IF($B105&lt;=N104,N104,Resumo!$H$10+N104),IF($AE106-$AE105=0,"",M105))</f>
        <v/>
      </c>
      <c r="O105" s="153" t="str">
        <f>IF($AE105=3,IF($B105&lt;=O104,O104,Resumo!$H$11+O104),IF($AE106-$AE105=0,"",N105))</f>
        <v/>
      </c>
      <c r="P105" s="153" t="str">
        <f>IF($AE105=4,IF($B105&lt;=P104,P104,Resumo!$H$12+P104),IF($AE106-$AE105=0,"",O105))</f>
        <v/>
      </c>
      <c r="Q105" s="153" t="str">
        <f>IF($AE105=5,IF($B105&lt;=Q104,Q104,Resumo!$H$13+Q104),IF($AE106-$AE105=0,"",P105))</f>
        <v/>
      </c>
      <c r="R105" s="153" t="str">
        <f>IF($AE105=6,IF($B105&lt;=R104,R104,Resumo!$H$14+R104),IF($AE106-$AE105=0,"",Q105))</f>
        <v/>
      </c>
      <c r="S105" s="153" t="str">
        <f>IF($AE105=7,IF($B105&lt;=S104,S104,Resumo!$H$15+S104),IF($AE106-$AE105=0,"",R105))</f>
        <v/>
      </c>
      <c r="T105" s="153" t="str">
        <f>IF($AE105=8,IF($B105&lt;=T104,T104,Resumo!$H$16+T104),IF($AE106-$AE105=0,"",S105))</f>
        <v/>
      </c>
      <c r="U105" s="153" t="str">
        <f>IF($AE105=9,IF($B105&lt;=U104,U104,Resumo!$H$17+U104),IF($AE106-$AE105=0,"",T105))</f>
        <v/>
      </c>
      <c r="V105" s="153" t="str">
        <f>IF($AE105=10,IF($B105&lt;=V104,V104,Resumo!$H$18+V104),IF($AE106-$AE105=0,"",U105))</f>
        <v/>
      </c>
      <c r="X105" s="150">
        <f t="shared" si="23"/>
        <v>0</v>
      </c>
      <c r="Y105" s="150">
        <f t="shared" si="24"/>
        <v>0</v>
      </c>
      <c r="Z105" s="150">
        <f>IF(B105&lt;=Resumo!$F$9,1,IF(B105&lt;=Resumo!$F$10,2,""))</f>
        <v>1</v>
      </c>
      <c r="AA105" s="150">
        <f>IF(B105&lt;=Resumo!$F$11,IF(B105&gt;=Resumo!$D$11,3,""),IF(B105&lt;=Resumo!$F$12,IF(B105&gt;=Resumo!$D$12,4,""),""))</f>
        <v>3</v>
      </c>
      <c r="AB105" s="150">
        <f>IF(B105&lt;=Resumo!$F$13,IF(B105&gt;=Resumo!$D$13,5,""),IF(B105&lt;=Resumo!$F$14,IF(B105&gt;=Resumo!$D$14,6,""),""))</f>
        <v>5</v>
      </c>
      <c r="AC105" s="150">
        <f>IF(B105&lt;=Resumo!$F$15,IF(B105&gt;=Resumo!$D$15,7,""),IF(B105&lt;=Resumo!$F$16,IF(B105&gt;=Resumo!$D$16,8,""),""))</f>
        <v>7</v>
      </c>
      <c r="AD105" s="150">
        <f>IF(B105&lt;=Resumo!$F$17,IF(B105&gt;=Resumo!$D$17,9,""),IF(B105&lt;=Resumo!$F$18,IF(B105&gt;=Resumo!$D$18,10,""),""))</f>
        <v>9</v>
      </c>
      <c r="AE105" s="15">
        <f t="shared" si="25"/>
        <v>25</v>
      </c>
      <c r="AF105" s="15" t="str">
        <f>IF(AE105=1,Resumo!$G$9,IF(AE105=2,Resumo!$G$10,IF(AE105=3,Resumo!$G$11,IF(AE105=4,Resumo!$G$12,IF(AE105=5,Resumo!$G$13,IF(AE105=6,Resumo!$G$14,IF(AE105=7,Resumo!$G$15,IF(AE105=8,Resumo!$G$16,IF(AE105=9,Resumo!$G$17,IF(AE105=10,Resumo!$G$18,""))))))))))</f>
        <v/>
      </c>
      <c r="AH105" s="15" t="str">
        <f t="shared" si="26"/>
        <v/>
      </c>
      <c r="AI105" s="15">
        <f t="shared" si="27"/>
        <v>0</v>
      </c>
      <c r="AJ105" s="15" t="e">
        <f>IF(AE105=1,'Fase 1'!$AI$7*'Fase 1'!$AQ$10,IF(AE105=2,'Fase 1'!$AI$7*'Fase 1'!$AQ$11,IF(AE105=3,'Fase 1'!$AI$7*'Fase 1'!$AQ$12,IF(AE105=4,'Fase 1'!$AI$7*'Fase 2'!$AQ$10,IF(AE105=5,'Fase 1'!$AI$7*'Fase 2'!$AQ$11,IF(AE105=6,'Fase 1'!$AI$7*'Fase 2'!$AQ$12,IF(AE105&gt;=7,'Fase 1'!$AI$7*'Fase 1'!$AJ$7,"")))))))</f>
        <v>#VALUE!</v>
      </c>
      <c r="AK105" s="15" t="str">
        <f>IF(AE105=1,'Fase 1'!$AQ$14,IF(AE105=2,'Fase 1'!$AQ$15,IF(AE105=3,'Fase 1'!$AQ$16,IF(AE105=4,'Fase 2'!$AQ$14,IF(AE105=5,'Fase 2'!$AQ$15,IF(AE105=6,'Fase 2'!$AQ$16,IF(AE105=7,'Fase 3'!$AQ$11,IF(AE105=8,'Fase 4'!$AQ$12,IF(AE105=9,'Fase 4'!$AQ$12,IF(AE105=10,'Fase 4'!$AQ$12,""))))))))))</f>
        <v/>
      </c>
      <c r="AL105" s="15" t="str">
        <f t="shared" si="28"/>
        <v/>
      </c>
      <c r="AM105" s="15" t="str">
        <f t="shared" si="29"/>
        <v/>
      </c>
      <c r="AN105" s="15" t="str">
        <f>IF(AE105=0,"",IF(AE105&lt;=3,'Fase 1'!$AM$7*'Fase 1'!$AN$7,IF(AE105=4,'Fase 2'!$AM$7*'Fase 2'!$AN$14,IF(AE105=5,'Fase 2'!$AM$7*'Fase 2'!$AN$15,IF(AE105=6,'Fase 2'!$AM$7*'Fase 2'!$AN$16,IF(AE105=7,'Fase 3'!$AM$7*'Fase 3'!$AN$7,IF(AE105=8,'Fase 4'!$AM$7*'Fase 4'!$AN$14,IF(AE105=8,'Fase 4'!$AM$7*'Fase 4'!$AN$14,IF(AE105=9,'Fase 4'!$AM$7*'Fase 4'!$AN$15,IF(AE105=10,'Fase 4'!$AM$7*'Fase 4'!$AN$16,""))))))))))</f>
        <v/>
      </c>
    </row>
    <row r="106" spans="2:40" x14ac:dyDescent="0.25">
      <c r="B106" s="157" t="str">
        <f>IF(B105="","",IF(B105&lt;'Fase 1'!$B$5,B105+1,""))</f>
        <v/>
      </c>
      <c r="C106" s="158" t="str">
        <f t="shared" ref="C106:C137" si="30">IF(C105="","",IF(B106="","",C105+1))</f>
        <v/>
      </c>
      <c r="D106" s="159" t="str">
        <f t="shared" ref="D106:D137" si="31">IF($G$5="","",IF(B106=Y106,IF(OR(H106="x",H106="X"),"",IF(AF106&gt;AI106,"SIM","")),""))</f>
        <v/>
      </c>
      <c r="E106" s="160" t="str">
        <f t="shared" ref="E106:E137" si="32">IF(D106="SIM",IF(AI106&gt;=AF106,"",AF106-AI106),"")</f>
        <v/>
      </c>
      <c r="F106" s="165"/>
      <c r="G106" s="162" t="str">
        <f>IF('Fase 1'!$B$5="","",IF($G$5="","",IF(AJ106="","",IF(100-(AK106-AL106)/AJ106*100&lt;10,"&lt; 10",100-(AK106-AL106)/AJ106*100))))</f>
        <v/>
      </c>
      <c r="H106" s="168"/>
      <c r="I106" s="167"/>
      <c r="M106" s="153" t="str">
        <f>IF($AE106=1,IF($B106&lt;=M105,M105,Resumo!$H$9+M105),"")</f>
        <v/>
      </c>
      <c r="N106" s="153" t="str">
        <f>IF($AE106=2,IF($B106&lt;=N105,N105,Resumo!$H$10+N105),IF($AE107-$AE106=0,"",M106))</f>
        <v/>
      </c>
      <c r="O106" s="153" t="str">
        <f>IF($AE106=3,IF($B106&lt;=O105,O105,Resumo!$H$11+O105),IF($AE107-$AE106=0,"",N106))</f>
        <v/>
      </c>
      <c r="P106" s="153" t="str">
        <f>IF($AE106=4,IF($B106&lt;=P105,P105,Resumo!$H$12+P105),IF($AE107-$AE106=0,"",O106))</f>
        <v/>
      </c>
      <c r="Q106" s="153" t="str">
        <f>IF($AE106=5,IF($B106&lt;=Q105,Q105,Resumo!$H$13+Q105),IF($AE107-$AE106=0,"",P106))</f>
        <v/>
      </c>
      <c r="R106" s="153" t="str">
        <f>IF($AE106=6,IF($B106&lt;=R105,R105,Resumo!$H$14+R105),IF($AE107-$AE106=0,"",Q106))</f>
        <v/>
      </c>
      <c r="S106" s="153" t="str">
        <f>IF($AE106=7,IF($B106&lt;=S105,S105,Resumo!$H$15+S105),IF($AE107-$AE106=0,"",R106))</f>
        <v/>
      </c>
      <c r="T106" s="153" t="str">
        <f>IF($AE106=8,IF($B106&lt;=T105,T105,Resumo!$H$16+T105),IF($AE107-$AE106=0,"",S106))</f>
        <v/>
      </c>
      <c r="U106" s="153" t="str">
        <f>IF($AE106=9,IF($B106&lt;=U105,U105,Resumo!$H$17+U105),IF($AE107-$AE106=0,"",T106))</f>
        <v/>
      </c>
      <c r="V106" s="153" t="str">
        <f>IF($AE106=10,IF($B106&lt;=V105,V105,Resumo!$H$18+V105),IF($AE107-$AE106=0,"",U106))</f>
        <v/>
      </c>
      <c r="X106" s="150">
        <f t="shared" ref="X106:X137" si="33">SUM(M106:V106)</f>
        <v>0</v>
      </c>
      <c r="Y106" s="150">
        <f t="shared" ref="Y106:Y137" si="34">IF(X106&gt;X107,V106,X106)</f>
        <v>0</v>
      </c>
      <c r="Z106" s="150">
        <f>IF(B106&lt;=Resumo!$F$9,1,IF(B106&lt;=Resumo!$F$10,2,""))</f>
        <v>1</v>
      </c>
      <c r="AA106" s="150">
        <f>IF(B106&lt;=Resumo!$F$11,IF(B106&gt;=Resumo!$D$11,3,""),IF(B106&lt;=Resumo!$F$12,IF(B106&gt;=Resumo!$D$12,4,""),""))</f>
        <v>3</v>
      </c>
      <c r="AB106" s="150">
        <f>IF(B106&lt;=Resumo!$F$13,IF(B106&gt;=Resumo!$D$13,5,""),IF(B106&lt;=Resumo!$F$14,IF(B106&gt;=Resumo!$D$14,6,""),""))</f>
        <v>5</v>
      </c>
      <c r="AC106" s="150">
        <f>IF(B106&lt;=Resumo!$F$15,IF(B106&gt;=Resumo!$D$15,7,""),IF(B106&lt;=Resumo!$F$16,IF(B106&gt;=Resumo!$D$16,8,""),""))</f>
        <v>7</v>
      </c>
      <c r="AD106" s="150">
        <f>IF(B106&lt;=Resumo!$F$17,IF(B106&gt;=Resumo!$D$17,9,""),IF(B106&lt;=Resumo!$F$18,IF(B106&gt;=Resumo!$D$18,10,""),""))</f>
        <v>9</v>
      </c>
      <c r="AE106" s="15">
        <f t="shared" ref="AE106:AE137" si="35">SUM(Z106:AD106)</f>
        <v>25</v>
      </c>
      <c r="AF106" s="15" t="str">
        <f>IF(AE106=1,Resumo!$G$9,IF(AE106=2,Resumo!$G$10,IF(AE106=3,Resumo!$G$11,IF(AE106=4,Resumo!$G$12,IF(AE106=5,Resumo!$G$13,IF(AE106=6,Resumo!$G$14,IF(AE106=7,Resumo!$G$15,IF(AE106=8,Resumo!$G$16,IF(AE106=9,Resumo!$G$17,IF(AE106=10,Resumo!$G$18,""))))))))))</f>
        <v/>
      </c>
      <c r="AH106" s="15" t="str">
        <f t="shared" ref="AH106:AH137" si="36">IF(B106=Y106,1,"")</f>
        <v/>
      </c>
      <c r="AI106" s="15">
        <f t="shared" ref="AI106:AI137" si="37">IF(AH105=1,F106,AI105+F106)</f>
        <v>0</v>
      </c>
      <c r="AJ106" s="15" t="e">
        <f>IF(AE106=1,'Fase 1'!$AI$7*'Fase 1'!$AQ$10,IF(AE106=2,'Fase 1'!$AI$7*'Fase 1'!$AQ$11,IF(AE106=3,'Fase 1'!$AI$7*'Fase 1'!$AQ$12,IF(AE106=4,'Fase 1'!$AI$7*'Fase 2'!$AQ$10,IF(AE106=5,'Fase 1'!$AI$7*'Fase 2'!$AQ$11,IF(AE106=6,'Fase 1'!$AI$7*'Fase 2'!$AQ$12,IF(AE106&gt;=7,'Fase 1'!$AI$7*'Fase 1'!$AJ$7,"")))))))</f>
        <v>#VALUE!</v>
      </c>
      <c r="AK106" s="15" t="str">
        <f>IF(AE106=1,'Fase 1'!$AQ$14,IF(AE106=2,'Fase 1'!$AQ$15,IF(AE106=3,'Fase 1'!$AQ$16,IF(AE106=4,'Fase 2'!$AQ$14,IF(AE106=5,'Fase 2'!$AQ$15,IF(AE106=6,'Fase 2'!$AQ$16,IF(AE106=7,'Fase 3'!$AQ$11,IF(AE106=8,'Fase 4'!$AQ$12,IF(AE106=9,'Fase 4'!$AQ$12,IF(AE106=10,'Fase 4'!$AQ$12,""))))))))))</f>
        <v/>
      </c>
      <c r="AL106" s="15" t="str">
        <f t="shared" ref="AL106:AL137" si="38">IF(AN106="","",AM105-AN106)</f>
        <v/>
      </c>
      <c r="AM106" s="15" t="str">
        <f t="shared" ref="AM106:AM137" si="39">IF(D106="",IF(F106="",AL106,IF(F106&gt;=AK106-AL106,AK106,AL106+F106)),IF(F106="",AK106,IF(F106&gt;=AK106-AL106,AK106,AK106)))</f>
        <v/>
      </c>
      <c r="AN106" s="15" t="str">
        <f>IF(AE106=0,"",IF(AE106&lt;=3,'Fase 1'!$AM$7*'Fase 1'!$AN$7,IF(AE106=4,'Fase 2'!$AM$7*'Fase 2'!$AN$14,IF(AE106=5,'Fase 2'!$AM$7*'Fase 2'!$AN$15,IF(AE106=6,'Fase 2'!$AM$7*'Fase 2'!$AN$16,IF(AE106=7,'Fase 3'!$AM$7*'Fase 3'!$AN$7,IF(AE106=8,'Fase 4'!$AM$7*'Fase 4'!$AN$14,IF(AE106=8,'Fase 4'!$AM$7*'Fase 4'!$AN$14,IF(AE106=9,'Fase 4'!$AM$7*'Fase 4'!$AN$15,IF(AE106=10,'Fase 4'!$AM$7*'Fase 4'!$AN$16,""))))))))))</f>
        <v/>
      </c>
    </row>
    <row r="107" spans="2:40" x14ac:dyDescent="0.25">
      <c r="B107" s="157" t="str">
        <f>IF(B106="","",IF(B106&lt;'Fase 1'!$B$5,B106+1,""))</f>
        <v/>
      </c>
      <c r="C107" s="158" t="str">
        <f t="shared" si="30"/>
        <v/>
      </c>
      <c r="D107" s="159" t="str">
        <f t="shared" si="31"/>
        <v/>
      </c>
      <c r="E107" s="160" t="str">
        <f t="shared" si="32"/>
        <v/>
      </c>
      <c r="F107" s="165"/>
      <c r="G107" s="162" t="str">
        <f>IF('Fase 1'!$B$5="","",IF($G$5="","",IF(AJ107="","",IF(100-(AK107-AL107)/AJ107*100&lt;10,"&lt; 10",100-(AK107-AL107)/AJ107*100))))</f>
        <v/>
      </c>
      <c r="H107" s="168"/>
      <c r="I107" s="167"/>
      <c r="M107" s="153" t="str">
        <f>IF($AE107=1,IF($B107&lt;=M106,M106,Resumo!$H$9+M106),"")</f>
        <v/>
      </c>
      <c r="N107" s="153" t="str">
        <f>IF($AE107=2,IF($B107&lt;=N106,N106,Resumo!$H$10+N106),IF($AE108-$AE107=0,"",M107))</f>
        <v/>
      </c>
      <c r="O107" s="153" t="str">
        <f>IF($AE107=3,IF($B107&lt;=O106,O106,Resumo!$H$11+O106),IF($AE108-$AE107=0,"",N107))</f>
        <v/>
      </c>
      <c r="P107" s="153" t="str">
        <f>IF($AE107=4,IF($B107&lt;=P106,P106,Resumo!$H$12+P106),IF($AE108-$AE107=0,"",O107))</f>
        <v/>
      </c>
      <c r="Q107" s="153" t="str">
        <f>IF($AE107=5,IF($B107&lt;=Q106,Q106,Resumo!$H$13+Q106),IF($AE108-$AE107=0,"",P107))</f>
        <v/>
      </c>
      <c r="R107" s="153" t="str">
        <f>IF($AE107=6,IF($B107&lt;=R106,R106,Resumo!$H$14+R106),IF($AE108-$AE107=0,"",Q107))</f>
        <v/>
      </c>
      <c r="S107" s="153" t="str">
        <f>IF($AE107=7,IF($B107&lt;=S106,S106,Resumo!$H$15+S106),IF($AE108-$AE107=0,"",R107))</f>
        <v/>
      </c>
      <c r="T107" s="153" t="str">
        <f>IF($AE107=8,IF($B107&lt;=T106,T106,Resumo!$H$16+T106),IF($AE108-$AE107=0,"",S107))</f>
        <v/>
      </c>
      <c r="U107" s="153" t="str">
        <f>IF($AE107=9,IF($B107&lt;=U106,U106,Resumo!$H$17+U106),IF($AE108-$AE107=0,"",T107))</f>
        <v/>
      </c>
      <c r="V107" s="153" t="str">
        <f>IF($AE107=10,IF($B107&lt;=V106,V106,Resumo!$H$18+V106),IF($AE108-$AE107=0,"",U107))</f>
        <v/>
      </c>
      <c r="X107" s="150">
        <f t="shared" si="33"/>
        <v>0</v>
      </c>
      <c r="Y107" s="150">
        <f t="shared" si="34"/>
        <v>0</v>
      </c>
      <c r="Z107" s="150">
        <f>IF(B107&lt;=Resumo!$F$9,1,IF(B107&lt;=Resumo!$F$10,2,""))</f>
        <v>1</v>
      </c>
      <c r="AA107" s="150">
        <f>IF(B107&lt;=Resumo!$F$11,IF(B107&gt;=Resumo!$D$11,3,""),IF(B107&lt;=Resumo!$F$12,IF(B107&gt;=Resumo!$D$12,4,""),""))</f>
        <v>3</v>
      </c>
      <c r="AB107" s="150">
        <f>IF(B107&lt;=Resumo!$F$13,IF(B107&gt;=Resumo!$D$13,5,""),IF(B107&lt;=Resumo!$F$14,IF(B107&gt;=Resumo!$D$14,6,""),""))</f>
        <v>5</v>
      </c>
      <c r="AC107" s="150">
        <f>IF(B107&lt;=Resumo!$F$15,IF(B107&gt;=Resumo!$D$15,7,""),IF(B107&lt;=Resumo!$F$16,IF(B107&gt;=Resumo!$D$16,8,""),""))</f>
        <v>7</v>
      </c>
      <c r="AD107" s="150">
        <f>IF(B107&lt;=Resumo!$F$17,IF(B107&gt;=Resumo!$D$17,9,""),IF(B107&lt;=Resumo!$F$18,IF(B107&gt;=Resumo!$D$18,10,""),""))</f>
        <v>9</v>
      </c>
      <c r="AE107" s="15">
        <f t="shared" si="35"/>
        <v>25</v>
      </c>
      <c r="AF107" s="15" t="str">
        <f>IF(AE107=1,Resumo!$G$9,IF(AE107=2,Resumo!$G$10,IF(AE107=3,Resumo!$G$11,IF(AE107=4,Resumo!$G$12,IF(AE107=5,Resumo!$G$13,IF(AE107=6,Resumo!$G$14,IF(AE107=7,Resumo!$G$15,IF(AE107=8,Resumo!$G$16,IF(AE107=9,Resumo!$G$17,IF(AE107=10,Resumo!$G$18,""))))))))))</f>
        <v/>
      </c>
      <c r="AH107" s="15" t="str">
        <f t="shared" si="36"/>
        <v/>
      </c>
      <c r="AI107" s="15">
        <f t="shared" si="37"/>
        <v>0</v>
      </c>
      <c r="AJ107" s="15" t="e">
        <f>IF(AE107=1,'Fase 1'!$AI$7*'Fase 1'!$AQ$10,IF(AE107=2,'Fase 1'!$AI$7*'Fase 1'!$AQ$11,IF(AE107=3,'Fase 1'!$AI$7*'Fase 1'!$AQ$12,IF(AE107=4,'Fase 1'!$AI$7*'Fase 2'!$AQ$10,IF(AE107=5,'Fase 1'!$AI$7*'Fase 2'!$AQ$11,IF(AE107=6,'Fase 1'!$AI$7*'Fase 2'!$AQ$12,IF(AE107&gt;=7,'Fase 1'!$AI$7*'Fase 1'!$AJ$7,"")))))))</f>
        <v>#VALUE!</v>
      </c>
      <c r="AK107" s="15" t="str">
        <f>IF(AE107=1,'Fase 1'!$AQ$14,IF(AE107=2,'Fase 1'!$AQ$15,IF(AE107=3,'Fase 1'!$AQ$16,IF(AE107=4,'Fase 2'!$AQ$14,IF(AE107=5,'Fase 2'!$AQ$15,IF(AE107=6,'Fase 2'!$AQ$16,IF(AE107=7,'Fase 3'!$AQ$11,IF(AE107=8,'Fase 4'!$AQ$12,IF(AE107=9,'Fase 4'!$AQ$12,IF(AE107=10,'Fase 4'!$AQ$12,""))))))))))</f>
        <v/>
      </c>
      <c r="AL107" s="15" t="str">
        <f t="shared" si="38"/>
        <v/>
      </c>
      <c r="AM107" s="15" t="str">
        <f t="shared" si="39"/>
        <v/>
      </c>
      <c r="AN107" s="15" t="str">
        <f>IF(AE107=0,"",IF(AE107&lt;=3,'Fase 1'!$AM$7*'Fase 1'!$AN$7,IF(AE107=4,'Fase 2'!$AM$7*'Fase 2'!$AN$14,IF(AE107=5,'Fase 2'!$AM$7*'Fase 2'!$AN$15,IF(AE107=6,'Fase 2'!$AM$7*'Fase 2'!$AN$16,IF(AE107=7,'Fase 3'!$AM$7*'Fase 3'!$AN$7,IF(AE107=8,'Fase 4'!$AM$7*'Fase 4'!$AN$14,IF(AE107=8,'Fase 4'!$AM$7*'Fase 4'!$AN$14,IF(AE107=9,'Fase 4'!$AM$7*'Fase 4'!$AN$15,IF(AE107=10,'Fase 4'!$AM$7*'Fase 4'!$AN$16,""))))))))))</f>
        <v/>
      </c>
    </row>
    <row r="108" spans="2:40" x14ac:dyDescent="0.25">
      <c r="B108" s="157" t="str">
        <f>IF(B107="","",IF(B107&lt;'Fase 1'!$B$5,B107+1,""))</f>
        <v/>
      </c>
      <c r="C108" s="158" t="str">
        <f t="shared" si="30"/>
        <v/>
      </c>
      <c r="D108" s="159" t="str">
        <f t="shared" si="31"/>
        <v/>
      </c>
      <c r="E108" s="160" t="str">
        <f t="shared" si="32"/>
        <v/>
      </c>
      <c r="F108" s="165"/>
      <c r="G108" s="162" t="str">
        <f>IF('Fase 1'!$B$5="","",IF($G$5="","",IF(AJ108="","",IF(100-(AK108-AL108)/AJ108*100&lt;10,"&lt; 10",100-(AK108-AL108)/AJ108*100))))</f>
        <v/>
      </c>
      <c r="H108" s="168"/>
      <c r="I108" s="167"/>
      <c r="M108" s="153" t="str">
        <f>IF($AE108=1,IF($B108&lt;=M107,M107,Resumo!$H$9+M107),"")</f>
        <v/>
      </c>
      <c r="N108" s="153" t="str">
        <f>IF($AE108=2,IF($B108&lt;=N107,N107,Resumo!$H$10+N107),IF($AE109-$AE108=0,"",M108))</f>
        <v/>
      </c>
      <c r="O108" s="153" t="str">
        <f>IF($AE108=3,IF($B108&lt;=O107,O107,Resumo!$H$11+O107),IF($AE109-$AE108=0,"",N108))</f>
        <v/>
      </c>
      <c r="P108" s="153" t="str">
        <f>IF($AE108=4,IF($B108&lt;=P107,P107,Resumo!$H$12+P107),IF($AE109-$AE108=0,"",O108))</f>
        <v/>
      </c>
      <c r="Q108" s="153" t="str">
        <f>IF($AE108=5,IF($B108&lt;=Q107,Q107,Resumo!$H$13+Q107),IF($AE109-$AE108=0,"",P108))</f>
        <v/>
      </c>
      <c r="R108" s="153" t="str">
        <f>IF($AE108=6,IF($B108&lt;=R107,R107,Resumo!$H$14+R107),IF($AE109-$AE108=0,"",Q108))</f>
        <v/>
      </c>
      <c r="S108" s="153" t="str">
        <f>IF($AE108=7,IF($B108&lt;=S107,S107,Resumo!$H$15+S107),IF($AE109-$AE108=0,"",R108))</f>
        <v/>
      </c>
      <c r="T108" s="153" t="str">
        <f>IF($AE108=8,IF($B108&lt;=T107,T107,Resumo!$H$16+T107),IF($AE109-$AE108=0,"",S108))</f>
        <v/>
      </c>
      <c r="U108" s="153" t="str">
        <f>IF($AE108=9,IF($B108&lt;=U107,U107,Resumo!$H$17+U107),IF($AE109-$AE108=0,"",T108))</f>
        <v/>
      </c>
      <c r="V108" s="153" t="str">
        <f>IF($AE108=10,IF($B108&lt;=V107,V107,Resumo!$H$18+V107),IF($AE109-$AE108=0,"",U108))</f>
        <v/>
      </c>
      <c r="X108" s="150">
        <f t="shared" si="33"/>
        <v>0</v>
      </c>
      <c r="Y108" s="150">
        <f t="shared" si="34"/>
        <v>0</v>
      </c>
      <c r="Z108" s="150">
        <f>IF(B108&lt;=Resumo!$F$9,1,IF(B108&lt;=Resumo!$F$10,2,""))</f>
        <v>1</v>
      </c>
      <c r="AA108" s="150">
        <f>IF(B108&lt;=Resumo!$F$11,IF(B108&gt;=Resumo!$D$11,3,""),IF(B108&lt;=Resumo!$F$12,IF(B108&gt;=Resumo!$D$12,4,""),""))</f>
        <v>3</v>
      </c>
      <c r="AB108" s="150">
        <f>IF(B108&lt;=Resumo!$F$13,IF(B108&gt;=Resumo!$D$13,5,""),IF(B108&lt;=Resumo!$F$14,IF(B108&gt;=Resumo!$D$14,6,""),""))</f>
        <v>5</v>
      </c>
      <c r="AC108" s="150">
        <f>IF(B108&lt;=Resumo!$F$15,IF(B108&gt;=Resumo!$D$15,7,""),IF(B108&lt;=Resumo!$F$16,IF(B108&gt;=Resumo!$D$16,8,""),""))</f>
        <v>7</v>
      </c>
      <c r="AD108" s="150">
        <f>IF(B108&lt;=Resumo!$F$17,IF(B108&gt;=Resumo!$D$17,9,""),IF(B108&lt;=Resumo!$F$18,IF(B108&gt;=Resumo!$D$18,10,""),""))</f>
        <v>9</v>
      </c>
      <c r="AE108" s="15">
        <f t="shared" si="35"/>
        <v>25</v>
      </c>
      <c r="AF108" s="15" t="str">
        <f>IF(AE108=1,Resumo!$G$9,IF(AE108=2,Resumo!$G$10,IF(AE108=3,Resumo!$G$11,IF(AE108=4,Resumo!$G$12,IF(AE108=5,Resumo!$G$13,IF(AE108=6,Resumo!$G$14,IF(AE108=7,Resumo!$G$15,IF(AE108=8,Resumo!$G$16,IF(AE108=9,Resumo!$G$17,IF(AE108=10,Resumo!$G$18,""))))))))))</f>
        <v/>
      </c>
      <c r="AH108" s="15" t="str">
        <f t="shared" si="36"/>
        <v/>
      </c>
      <c r="AI108" s="15">
        <f t="shared" si="37"/>
        <v>0</v>
      </c>
      <c r="AJ108" s="15" t="e">
        <f>IF(AE108=1,'Fase 1'!$AI$7*'Fase 1'!$AQ$10,IF(AE108=2,'Fase 1'!$AI$7*'Fase 1'!$AQ$11,IF(AE108=3,'Fase 1'!$AI$7*'Fase 1'!$AQ$12,IF(AE108=4,'Fase 1'!$AI$7*'Fase 2'!$AQ$10,IF(AE108=5,'Fase 1'!$AI$7*'Fase 2'!$AQ$11,IF(AE108=6,'Fase 1'!$AI$7*'Fase 2'!$AQ$12,IF(AE108&gt;=7,'Fase 1'!$AI$7*'Fase 1'!$AJ$7,"")))))))</f>
        <v>#VALUE!</v>
      </c>
      <c r="AK108" s="15" t="str">
        <f>IF(AE108=1,'Fase 1'!$AQ$14,IF(AE108=2,'Fase 1'!$AQ$15,IF(AE108=3,'Fase 1'!$AQ$16,IF(AE108=4,'Fase 2'!$AQ$14,IF(AE108=5,'Fase 2'!$AQ$15,IF(AE108=6,'Fase 2'!$AQ$16,IF(AE108=7,'Fase 3'!$AQ$11,IF(AE108=8,'Fase 4'!$AQ$12,IF(AE108=9,'Fase 4'!$AQ$12,IF(AE108=10,'Fase 4'!$AQ$12,""))))))))))</f>
        <v/>
      </c>
      <c r="AL108" s="15" t="str">
        <f t="shared" si="38"/>
        <v/>
      </c>
      <c r="AM108" s="15" t="str">
        <f t="shared" si="39"/>
        <v/>
      </c>
      <c r="AN108" s="15" t="str">
        <f>IF(AE108=0,"",IF(AE108&lt;=3,'Fase 1'!$AM$7*'Fase 1'!$AN$7,IF(AE108=4,'Fase 2'!$AM$7*'Fase 2'!$AN$14,IF(AE108=5,'Fase 2'!$AM$7*'Fase 2'!$AN$15,IF(AE108=6,'Fase 2'!$AM$7*'Fase 2'!$AN$16,IF(AE108=7,'Fase 3'!$AM$7*'Fase 3'!$AN$7,IF(AE108=8,'Fase 4'!$AM$7*'Fase 4'!$AN$14,IF(AE108=8,'Fase 4'!$AM$7*'Fase 4'!$AN$14,IF(AE108=9,'Fase 4'!$AM$7*'Fase 4'!$AN$15,IF(AE108=10,'Fase 4'!$AM$7*'Fase 4'!$AN$16,""))))))))))</f>
        <v/>
      </c>
    </row>
    <row r="109" spans="2:40" x14ac:dyDescent="0.25">
      <c r="B109" s="157" t="str">
        <f>IF(B108="","",IF(B108&lt;'Fase 1'!$B$5,B108+1,""))</f>
        <v/>
      </c>
      <c r="C109" s="158" t="str">
        <f t="shared" si="30"/>
        <v/>
      </c>
      <c r="D109" s="159" t="str">
        <f t="shared" si="31"/>
        <v/>
      </c>
      <c r="E109" s="160" t="str">
        <f t="shared" si="32"/>
        <v/>
      </c>
      <c r="F109" s="165"/>
      <c r="G109" s="162" t="str">
        <f>IF('Fase 1'!$B$5="","",IF($G$5="","",IF(AJ109="","",IF(100-(AK109-AL109)/AJ109*100&lt;10,"&lt; 10",100-(AK109-AL109)/AJ109*100))))</f>
        <v/>
      </c>
      <c r="H109" s="168"/>
      <c r="I109" s="167"/>
      <c r="M109" s="153" t="str">
        <f>IF($AE109=1,IF($B109&lt;=M108,M108,Resumo!$H$9+M108),"")</f>
        <v/>
      </c>
      <c r="N109" s="153" t="str">
        <f>IF($AE109=2,IF($B109&lt;=N108,N108,Resumo!$H$10+N108),IF($AE110-$AE109=0,"",M109))</f>
        <v/>
      </c>
      <c r="O109" s="153" t="str">
        <f>IF($AE109=3,IF($B109&lt;=O108,O108,Resumo!$H$11+O108),IF($AE110-$AE109=0,"",N109))</f>
        <v/>
      </c>
      <c r="P109" s="153" t="str">
        <f>IF($AE109=4,IF($B109&lt;=P108,P108,Resumo!$H$12+P108),IF($AE110-$AE109=0,"",O109))</f>
        <v/>
      </c>
      <c r="Q109" s="153" t="str">
        <f>IF($AE109=5,IF($B109&lt;=Q108,Q108,Resumo!$H$13+Q108),IF($AE110-$AE109=0,"",P109))</f>
        <v/>
      </c>
      <c r="R109" s="153" t="str">
        <f>IF($AE109=6,IF($B109&lt;=R108,R108,Resumo!$H$14+R108),IF($AE110-$AE109=0,"",Q109))</f>
        <v/>
      </c>
      <c r="S109" s="153" t="str">
        <f>IF($AE109=7,IF($B109&lt;=S108,S108,Resumo!$H$15+S108),IF($AE110-$AE109=0,"",R109))</f>
        <v/>
      </c>
      <c r="T109" s="153" t="str">
        <f>IF($AE109=8,IF($B109&lt;=T108,T108,Resumo!$H$16+T108),IF($AE110-$AE109=0,"",S109))</f>
        <v/>
      </c>
      <c r="U109" s="153" t="str">
        <f>IF($AE109=9,IF($B109&lt;=U108,U108,Resumo!$H$17+U108),IF($AE110-$AE109=0,"",T109))</f>
        <v/>
      </c>
      <c r="V109" s="153" t="str">
        <f>IF($AE109=10,IF($B109&lt;=V108,V108,Resumo!$H$18+V108),IF($AE110-$AE109=0,"",U109))</f>
        <v/>
      </c>
      <c r="X109" s="150">
        <f t="shared" si="33"/>
        <v>0</v>
      </c>
      <c r="Y109" s="150">
        <f t="shared" si="34"/>
        <v>0</v>
      </c>
      <c r="Z109" s="150">
        <f>IF(B109&lt;=Resumo!$F$9,1,IF(B109&lt;=Resumo!$F$10,2,""))</f>
        <v>1</v>
      </c>
      <c r="AA109" s="150">
        <f>IF(B109&lt;=Resumo!$F$11,IF(B109&gt;=Resumo!$D$11,3,""),IF(B109&lt;=Resumo!$F$12,IF(B109&gt;=Resumo!$D$12,4,""),""))</f>
        <v>3</v>
      </c>
      <c r="AB109" s="150">
        <f>IF(B109&lt;=Resumo!$F$13,IF(B109&gt;=Resumo!$D$13,5,""),IF(B109&lt;=Resumo!$F$14,IF(B109&gt;=Resumo!$D$14,6,""),""))</f>
        <v>5</v>
      </c>
      <c r="AC109" s="150">
        <f>IF(B109&lt;=Resumo!$F$15,IF(B109&gt;=Resumo!$D$15,7,""),IF(B109&lt;=Resumo!$F$16,IF(B109&gt;=Resumo!$D$16,8,""),""))</f>
        <v>7</v>
      </c>
      <c r="AD109" s="150">
        <f>IF(B109&lt;=Resumo!$F$17,IF(B109&gt;=Resumo!$D$17,9,""),IF(B109&lt;=Resumo!$F$18,IF(B109&gt;=Resumo!$D$18,10,""),""))</f>
        <v>9</v>
      </c>
      <c r="AE109" s="15">
        <f t="shared" si="35"/>
        <v>25</v>
      </c>
      <c r="AF109" s="15" t="str">
        <f>IF(AE109=1,Resumo!$G$9,IF(AE109=2,Resumo!$G$10,IF(AE109=3,Resumo!$G$11,IF(AE109=4,Resumo!$G$12,IF(AE109=5,Resumo!$G$13,IF(AE109=6,Resumo!$G$14,IF(AE109=7,Resumo!$G$15,IF(AE109=8,Resumo!$G$16,IF(AE109=9,Resumo!$G$17,IF(AE109=10,Resumo!$G$18,""))))))))))</f>
        <v/>
      </c>
      <c r="AH109" s="15" t="str">
        <f t="shared" si="36"/>
        <v/>
      </c>
      <c r="AI109" s="15">
        <f t="shared" si="37"/>
        <v>0</v>
      </c>
      <c r="AJ109" s="15" t="e">
        <f>IF(AE109=1,'Fase 1'!$AI$7*'Fase 1'!$AQ$10,IF(AE109=2,'Fase 1'!$AI$7*'Fase 1'!$AQ$11,IF(AE109=3,'Fase 1'!$AI$7*'Fase 1'!$AQ$12,IF(AE109=4,'Fase 1'!$AI$7*'Fase 2'!$AQ$10,IF(AE109=5,'Fase 1'!$AI$7*'Fase 2'!$AQ$11,IF(AE109=6,'Fase 1'!$AI$7*'Fase 2'!$AQ$12,IF(AE109&gt;=7,'Fase 1'!$AI$7*'Fase 1'!$AJ$7,"")))))))</f>
        <v>#VALUE!</v>
      </c>
      <c r="AK109" s="15" t="str">
        <f>IF(AE109=1,'Fase 1'!$AQ$14,IF(AE109=2,'Fase 1'!$AQ$15,IF(AE109=3,'Fase 1'!$AQ$16,IF(AE109=4,'Fase 2'!$AQ$14,IF(AE109=5,'Fase 2'!$AQ$15,IF(AE109=6,'Fase 2'!$AQ$16,IF(AE109=7,'Fase 3'!$AQ$11,IF(AE109=8,'Fase 4'!$AQ$12,IF(AE109=9,'Fase 4'!$AQ$12,IF(AE109=10,'Fase 4'!$AQ$12,""))))))))))</f>
        <v/>
      </c>
      <c r="AL109" s="15" t="str">
        <f t="shared" si="38"/>
        <v/>
      </c>
      <c r="AM109" s="15" t="str">
        <f t="shared" si="39"/>
        <v/>
      </c>
      <c r="AN109" s="15" t="str">
        <f>IF(AE109=0,"",IF(AE109&lt;=3,'Fase 1'!$AM$7*'Fase 1'!$AN$7,IF(AE109=4,'Fase 2'!$AM$7*'Fase 2'!$AN$14,IF(AE109=5,'Fase 2'!$AM$7*'Fase 2'!$AN$15,IF(AE109=6,'Fase 2'!$AM$7*'Fase 2'!$AN$16,IF(AE109=7,'Fase 3'!$AM$7*'Fase 3'!$AN$7,IF(AE109=8,'Fase 4'!$AM$7*'Fase 4'!$AN$14,IF(AE109=8,'Fase 4'!$AM$7*'Fase 4'!$AN$14,IF(AE109=9,'Fase 4'!$AM$7*'Fase 4'!$AN$15,IF(AE109=10,'Fase 4'!$AM$7*'Fase 4'!$AN$16,""))))))))))</f>
        <v/>
      </c>
    </row>
    <row r="110" spans="2:40" x14ac:dyDescent="0.25">
      <c r="B110" s="157" t="str">
        <f>IF(B109="","",IF(B109&lt;'Fase 1'!$B$5,B109+1,""))</f>
        <v/>
      </c>
      <c r="C110" s="158" t="str">
        <f t="shared" si="30"/>
        <v/>
      </c>
      <c r="D110" s="159" t="str">
        <f t="shared" si="31"/>
        <v/>
      </c>
      <c r="E110" s="160" t="str">
        <f t="shared" si="32"/>
        <v/>
      </c>
      <c r="F110" s="165"/>
      <c r="G110" s="162" t="str">
        <f>IF('Fase 1'!$B$5="","",IF($G$5="","",IF(AJ110="","",IF(100-(AK110-AL110)/AJ110*100&lt;10,"&lt; 10",100-(AK110-AL110)/AJ110*100))))</f>
        <v/>
      </c>
      <c r="H110" s="168"/>
      <c r="I110" s="167"/>
      <c r="M110" s="153" t="str">
        <f>IF($AE110=1,IF($B110&lt;=M109,M109,Resumo!$H$9+M109),"")</f>
        <v/>
      </c>
      <c r="N110" s="153" t="str">
        <f>IF($AE110=2,IF($B110&lt;=N109,N109,Resumo!$H$10+N109),IF($AE111-$AE110=0,"",M110))</f>
        <v/>
      </c>
      <c r="O110" s="153" t="str">
        <f>IF($AE110=3,IF($B110&lt;=O109,O109,Resumo!$H$11+O109),IF($AE111-$AE110=0,"",N110))</f>
        <v/>
      </c>
      <c r="P110" s="153" t="str">
        <f>IF($AE110=4,IF($B110&lt;=P109,P109,Resumo!$H$12+P109),IF($AE111-$AE110=0,"",O110))</f>
        <v/>
      </c>
      <c r="Q110" s="153" t="str">
        <f>IF($AE110=5,IF($B110&lt;=Q109,Q109,Resumo!$H$13+Q109),IF($AE111-$AE110=0,"",P110))</f>
        <v/>
      </c>
      <c r="R110" s="153" t="str">
        <f>IF($AE110=6,IF($B110&lt;=R109,R109,Resumo!$H$14+R109),IF($AE111-$AE110=0,"",Q110))</f>
        <v/>
      </c>
      <c r="S110" s="153" t="str">
        <f>IF($AE110=7,IF($B110&lt;=S109,S109,Resumo!$H$15+S109),IF($AE111-$AE110=0,"",R110))</f>
        <v/>
      </c>
      <c r="T110" s="153" t="str">
        <f>IF($AE110=8,IF($B110&lt;=T109,T109,Resumo!$H$16+T109),IF($AE111-$AE110=0,"",S110))</f>
        <v/>
      </c>
      <c r="U110" s="153" t="str">
        <f>IF($AE110=9,IF($B110&lt;=U109,U109,Resumo!$H$17+U109),IF($AE111-$AE110=0,"",T110))</f>
        <v/>
      </c>
      <c r="V110" s="153" t="str">
        <f>IF($AE110=10,IF($B110&lt;=V109,V109,Resumo!$H$18+V109),IF($AE111-$AE110=0,"",U110))</f>
        <v/>
      </c>
      <c r="X110" s="150">
        <f t="shared" si="33"/>
        <v>0</v>
      </c>
      <c r="Y110" s="150">
        <f t="shared" si="34"/>
        <v>0</v>
      </c>
      <c r="Z110" s="150">
        <f>IF(B110&lt;=Resumo!$F$9,1,IF(B110&lt;=Resumo!$F$10,2,""))</f>
        <v>1</v>
      </c>
      <c r="AA110" s="150">
        <f>IF(B110&lt;=Resumo!$F$11,IF(B110&gt;=Resumo!$D$11,3,""),IF(B110&lt;=Resumo!$F$12,IF(B110&gt;=Resumo!$D$12,4,""),""))</f>
        <v>3</v>
      </c>
      <c r="AB110" s="150">
        <f>IF(B110&lt;=Resumo!$F$13,IF(B110&gt;=Resumo!$D$13,5,""),IF(B110&lt;=Resumo!$F$14,IF(B110&gt;=Resumo!$D$14,6,""),""))</f>
        <v>5</v>
      </c>
      <c r="AC110" s="150">
        <f>IF(B110&lt;=Resumo!$F$15,IF(B110&gt;=Resumo!$D$15,7,""),IF(B110&lt;=Resumo!$F$16,IF(B110&gt;=Resumo!$D$16,8,""),""))</f>
        <v>7</v>
      </c>
      <c r="AD110" s="150">
        <f>IF(B110&lt;=Resumo!$F$17,IF(B110&gt;=Resumo!$D$17,9,""),IF(B110&lt;=Resumo!$F$18,IF(B110&gt;=Resumo!$D$18,10,""),""))</f>
        <v>9</v>
      </c>
      <c r="AE110" s="15">
        <f t="shared" si="35"/>
        <v>25</v>
      </c>
      <c r="AF110" s="15" t="str">
        <f>IF(AE110=1,Resumo!$G$9,IF(AE110=2,Resumo!$G$10,IF(AE110=3,Resumo!$G$11,IF(AE110=4,Resumo!$G$12,IF(AE110=5,Resumo!$G$13,IF(AE110=6,Resumo!$G$14,IF(AE110=7,Resumo!$G$15,IF(AE110=8,Resumo!$G$16,IF(AE110=9,Resumo!$G$17,IF(AE110=10,Resumo!$G$18,""))))))))))</f>
        <v/>
      </c>
      <c r="AH110" s="15" t="str">
        <f t="shared" si="36"/>
        <v/>
      </c>
      <c r="AI110" s="15">
        <f t="shared" si="37"/>
        <v>0</v>
      </c>
      <c r="AJ110" s="15" t="e">
        <f>IF(AE110=1,'Fase 1'!$AI$7*'Fase 1'!$AQ$10,IF(AE110=2,'Fase 1'!$AI$7*'Fase 1'!$AQ$11,IF(AE110=3,'Fase 1'!$AI$7*'Fase 1'!$AQ$12,IF(AE110=4,'Fase 1'!$AI$7*'Fase 2'!$AQ$10,IF(AE110=5,'Fase 1'!$AI$7*'Fase 2'!$AQ$11,IF(AE110=6,'Fase 1'!$AI$7*'Fase 2'!$AQ$12,IF(AE110&gt;=7,'Fase 1'!$AI$7*'Fase 1'!$AJ$7,"")))))))</f>
        <v>#VALUE!</v>
      </c>
      <c r="AK110" s="15" t="str">
        <f>IF(AE110=1,'Fase 1'!$AQ$14,IF(AE110=2,'Fase 1'!$AQ$15,IF(AE110=3,'Fase 1'!$AQ$16,IF(AE110=4,'Fase 2'!$AQ$14,IF(AE110=5,'Fase 2'!$AQ$15,IF(AE110=6,'Fase 2'!$AQ$16,IF(AE110=7,'Fase 3'!$AQ$11,IF(AE110=8,'Fase 4'!$AQ$12,IF(AE110=9,'Fase 4'!$AQ$12,IF(AE110=10,'Fase 4'!$AQ$12,""))))))))))</f>
        <v/>
      </c>
      <c r="AL110" s="15" t="str">
        <f t="shared" si="38"/>
        <v/>
      </c>
      <c r="AM110" s="15" t="str">
        <f t="shared" si="39"/>
        <v/>
      </c>
      <c r="AN110" s="15" t="str">
        <f>IF(AE110=0,"",IF(AE110&lt;=3,'Fase 1'!$AM$7*'Fase 1'!$AN$7,IF(AE110=4,'Fase 2'!$AM$7*'Fase 2'!$AN$14,IF(AE110=5,'Fase 2'!$AM$7*'Fase 2'!$AN$15,IF(AE110=6,'Fase 2'!$AM$7*'Fase 2'!$AN$16,IF(AE110=7,'Fase 3'!$AM$7*'Fase 3'!$AN$7,IF(AE110=8,'Fase 4'!$AM$7*'Fase 4'!$AN$14,IF(AE110=8,'Fase 4'!$AM$7*'Fase 4'!$AN$14,IF(AE110=9,'Fase 4'!$AM$7*'Fase 4'!$AN$15,IF(AE110=10,'Fase 4'!$AM$7*'Fase 4'!$AN$16,""))))))))))</f>
        <v/>
      </c>
    </row>
    <row r="111" spans="2:40" x14ac:dyDescent="0.25">
      <c r="B111" s="157" t="str">
        <f>IF(B110="","",IF(B110&lt;'Fase 1'!$B$5,B110+1,""))</f>
        <v/>
      </c>
      <c r="C111" s="158" t="str">
        <f t="shared" si="30"/>
        <v/>
      </c>
      <c r="D111" s="159" t="str">
        <f t="shared" si="31"/>
        <v/>
      </c>
      <c r="E111" s="160" t="str">
        <f t="shared" si="32"/>
        <v/>
      </c>
      <c r="F111" s="165"/>
      <c r="G111" s="162" t="str">
        <f>IF('Fase 1'!$B$5="","",IF($G$5="","",IF(AJ111="","",IF(100-(AK111-AL111)/AJ111*100&lt;10,"&lt; 10",100-(AK111-AL111)/AJ111*100))))</f>
        <v/>
      </c>
      <c r="H111" s="168"/>
      <c r="I111" s="167"/>
      <c r="M111" s="153" t="str">
        <f>IF($AE111=1,IF($B111&lt;=M110,M110,Resumo!$H$9+M110),"")</f>
        <v/>
      </c>
      <c r="N111" s="153" t="str">
        <f>IF($AE111=2,IF($B111&lt;=N110,N110,Resumo!$H$10+N110),IF($AE112-$AE111=0,"",M111))</f>
        <v/>
      </c>
      <c r="O111" s="153" t="str">
        <f>IF($AE111=3,IF($B111&lt;=O110,O110,Resumo!$H$11+O110),IF($AE112-$AE111=0,"",N111))</f>
        <v/>
      </c>
      <c r="P111" s="153" t="str">
        <f>IF($AE111=4,IF($B111&lt;=P110,P110,Resumo!$H$12+P110),IF($AE112-$AE111=0,"",O111))</f>
        <v/>
      </c>
      <c r="Q111" s="153" t="str">
        <f>IF($AE111=5,IF($B111&lt;=Q110,Q110,Resumo!$H$13+Q110),IF($AE112-$AE111=0,"",P111))</f>
        <v/>
      </c>
      <c r="R111" s="153" t="str">
        <f>IF($AE111=6,IF($B111&lt;=R110,R110,Resumo!$H$14+R110),IF($AE112-$AE111=0,"",Q111))</f>
        <v/>
      </c>
      <c r="S111" s="153" t="str">
        <f>IF($AE111=7,IF($B111&lt;=S110,S110,Resumo!$H$15+S110),IF($AE112-$AE111=0,"",R111))</f>
        <v/>
      </c>
      <c r="T111" s="153" t="str">
        <f>IF($AE111=8,IF($B111&lt;=T110,T110,Resumo!$H$16+T110),IF($AE112-$AE111=0,"",S111))</f>
        <v/>
      </c>
      <c r="U111" s="153" t="str">
        <f>IF($AE111=9,IF($B111&lt;=U110,U110,Resumo!$H$17+U110),IF($AE112-$AE111=0,"",T111))</f>
        <v/>
      </c>
      <c r="V111" s="153" t="str">
        <f>IF($AE111=10,IF($B111&lt;=V110,V110,Resumo!$H$18+V110),IF($AE112-$AE111=0,"",U111))</f>
        <v/>
      </c>
      <c r="X111" s="150">
        <f t="shared" si="33"/>
        <v>0</v>
      </c>
      <c r="Y111" s="150">
        <f t="shared" si="34"/>
        <v>0</v>
      </c>
      <c r="Z111" s="150">
        <f>IF(B111&lt;=Resumo!$F$9,1,IF(B111&lt;=Resumo!$F$10,2,""))</f>
        <v>1</v>
      </c>
      <c r="AA111" s="150">
        <f>IF(B111&lt;=Resumo!$F$11,IF(B111&gt;=Resumo!$D$11,3,""),IF(B111&lt;=Resumo!$F$12,IF(B111&gt;=Resumo!$D$12,4,""),""))</f>
        <v>3</v>
      </c>
      <c r="AB111" s="150">
        <f>IF(B111&lt;=Resumo!$F$13,IF(B111&gt;=Resumo!$D$13,5,""),IF(B111&lt;=Resumo!$F$14,IF(B111&gt;=Resumo!$D$14,6,""),""))</f>
        <v>5</v>
      </c>
      <c r="AC111" s="150">
        <f>IF(B111&lt;=Resumo!$F$15,IF(B111&gt;=Resumo!$D$15,7,""),IF(B111&lt;=Resumo!$F$16,IF(B111&gt;=Resumo!$D$16,8,""),""))</f>
        <v>7</v>
      </c>
      <c r="AD111" s="150">
        <f>IF(B111&lt;=Resumo!$F$17,IF(B111&gt;=Resumo!$D$17,9,""),IF(B111&lt;=Resumo!$F$18,IF(B111&gt;=Resumo!$D$18,10,""),""))</f>
        <v>9</v>
      </c>
      <c r="AE111" s="15">
        <f t="shared" si="35"/>
        <v>25</v>
      </c>
      <c r="AF111" s="15" t="str">
        <f>IF(AE111=1,Resumo!$G$9,IF(AE111=2,Resumo!$G$10,IF(AE111=3,Resumo!$G$11,IF(AE111=4,Resumo!$G$12,IF(AE111=5,Resumo!$G$13,IF(AE111=6,Resumo!$G$14,IF(AE111=7,Resumo!$G$15,IF(AE111=8,Resumo!$G$16,IF(AE111=9,Resumo!$G$17,IF(AE111=10,Resumo!$G$18,""))))))))))</f>
        <v/>
      </c>
      <c r="AH111" s="15" t="str">
        <f t="shared" si="36"/>
        <v/>
      </c>
      <c r="AI111" s="15">
        <f t="shared" si="37"/>
        <v>0</v>
      </c>
      <c r="AJ111" s="15" t="e">
        <f>IF(AE111=1,'Fase 1'!$AI$7*'Fase 1'!$AQ$10,IF(AE111=2,'Fase 1'!$AI$7*'Fase 1'!$AQ$11,IF(AE111=3,'Fase 1'!$AI$7*'Fase 1'!$AQ$12,IF(AE111=4,'Fase 1'!$AI$7*'Fase 2'!$AQ$10,IF(AE111=5,'Fase 1'!$AI$7*'Fase 2'!$AQ$11,IF(AE111=6,'Fase 1'!$AI$7*'Fase 2'!$AQ$12,IF(AE111&gt;=7,'Fase 1'!$AI$7*'Fase 1'!$AJ$7,"")))))))</f>
        <v>#VALUE!</v>
      </c>
      <c r="AK111" s="15" t="str">
        <f>IF(AE111=1,'Fase 1'!$AQ$14,IF(AE111=2,'Fase 1'!$AQ$15,IF(AE111=3,'Fase 1'!$AQ$16,IF(AE111=4,'Fase 2'!$AQ$14,IF(AE111=5,'Fase 2'!$AQ$15,IF(AE111=6,'Fase 2'!$AQ$16,IF(AE111=7,'Fase 3'!$AQ$11,IF(AE111=8,'Fase 4'!$AQ$12,IF(AE111=9,'Fase 4'!$AQ$12,IF(AE111=10,'Fase 4'!$AQ$12,""))))))))))</f>
        <v/>
      </c>
      <c r="AL111" s="15" t="str">
        <f t="shared" si="38"/>
        <v/>
      </c>
      <c r="AM111" s="15" t="str">
        <f t="shared" si="39"/>
        <v/>
      </c>
      <c r="AN111" s="15" t="str">
        <f>IF(AE111=0,"",IF(AE111&lt;=3,'Fase 1'!$AM$7*'Fase 1'!$AN$7,IF(AE111=4,'Fase 2'!$AM$7*'Fase 2'!$AN$14,IF(AE111=5,'Fase 2'!$AM$7*'Fase 2'!$AN$15,IF(AE111=6,'Fase 2'!$AM$7*'Fase 2'!$AN$16,IF(AE111=7,'Fase 3'!$AM$7*'Fase 3'!$AN$7,IF(AE111=8,'Fase 4'!$AM$7*'Fase 4'!$AN$14,IF(AE111=8,'Fase 4'!$AM$7*'Fase 4'!$AN$14,IF(AE111=9,'Fase 4'!$AM$7*'Fase 4'!$AN$15,IF(AE111=10,'Fase 4'!$AM$7*'Fase 4'!$AN$16,""))))))))))</f>
        <v/>
      </c>
    </row>
    <row r="112" spans="2:40" x14ac:dyDescent="0.25">
      <c r="B112" s="157" t="str">
        <f>IF(B111="","",IF(B111&lt;'Fase 1'!$B$5,B111+1,""))</f>
        <v/>
      </c>
      <c r="C112" s="158" t="str">
        <f t="shared" si="30"/>
        <v/>
      </c>
      <c r="D112" s="159" t="str">
        <f t="shared" si="31"/>
        <v/>
      </c>
      <c r="E112" s="160" t="str">
        <f t="shared" si="32"/>
        <v/>
      </c>
      <c r="F112" s="165"/>
      <c r="G112" s="162" t="str">
        <f>IF('Fase 1'!$B$5="","",IF($G$5="","",IF(AJ112="","",IF(100-(AK112-AL112)/AJ112*100&lt;10,"&lt; 10",100-(AK112-AL112)/AJ112*100))))</f>
        <v/>
      </c>
      <c r="H112" s="168"/>
      <c r="I112" s="167"/>
      <c r="M112" s="153" t="str">
        <f>IF($AE112=1,IF($B112&lt;=M111,M111,Resumo!$H$9+M111),"")</f>
        <v/>
      </c>
      <c r="N112" s="153" t="str">
        <f>IF($AE112=2,IF($B112&lt;=N111,N111,Resumo!$H$10+N111),IF($AE113-$AE112=0,"",M112))</f>
        <v/>
      </c>
      <c r="O112" s="153" t="str">
        <f>IF($AE112=3,IF($B112&lt;=O111,O111,Resumo!$H$11+O111),IF($AE113-$AE112=0,"",N112))</f>
        <v/>
      </c>
      <c r="P112" s="153" t="str">
        <f>IF($AE112=4,IF($B112&lt;=P111,P111,Resumo!$H$12+P111),IF($AE113-$AE112=0,"",O112))</f>
        <v/>
      </c>
      <c r="Q112" s="153" t="str">
        <f>IF($AE112=5,IF($B112&lt;=Q111,Q111,Resumo!$H$13+Q111),IF($AE113-$AE112=0,"",P112))</f>
        <v/>
      </c>
      <c r="R112" s="153" t="str">
        <f>IF($AE112=6,IF($B112&lt;=R111,R111,Resumo!$H$14+R111),IF($AE113-$AE112=0,"",Q112))</f>
        <v/>
      </c>
      <c r="S112" s="153" t="str">
        <f>IF($AE112=7,IF($B112&lt;=S111,S111,Resumo!$H$15+S111),IF($AE113-$AE112=0,"",R112))</f>
        <v/>
      </c>
      <c r="T112" s="153" t="str">
        <f>IF($AE112=8,IF($B112&lt;=T111,T111,Resumo!$H$16+T111),IF($AE113-$AE112=0,"",S112))</f>
        <v/>
      </c>
      <c r="U112" s="153" t="str">
        <f>IF($AE112=9,IF($B112&lt;=U111,U111,Resumo!$H$17+U111),IF($AE113-$AE112=0,"",T112))</f>
        <v/>
      </c>
      <c r="V112" s="153" t="str">
        <f>IF($AE112=10,IF($B112&lt;=V111,V111,Resumo!$H$18+V111),IF($AE113-$AE112=0,"",U112))</f>
        <v/>
      </c>
      <c r="X112" s="150">
        <f t="shared" si="33"/>
        <v>0</v>
      </c>
      <c r="Y112" s="150">
        <f t="shared" si="34"/>
        <v>0</v>
      </c>
      <c r="Z112" s="150">
        <f>IF(B112&lt;=Resumo!$F$9,1,IF(B112&lt;=Resumo!$F$10,2,""))</f>
        <v>1</v>
      </c>
      <c r="AA112" s="150">
        <f>IF(B112&lt;=Resumo!$F$11,IF(B112&gt;=Resumo!$D$11,3,""),IF(B112&lt;=Resumo!$F$12,IF(B112&gt;=Resumo!$D$12,4,""),""))</f>
        <v>3</v>
      </c>
      <c r="AB112" s="150">
        <f>IF(B112&lt;=Resumo!$F$13,IF(B112&gt;=Resumo!$D$13,5,""),IF(B112&lt;=Resumo!$F$14,IF(B112&gt;=Resumo!$D$14,6,""),""))</f>
        <v>5</v>
      </c>
      <c r="AC112" s="150">
        <f>IF(B112&lt;=Resumo!$F$15,IF(B112&gt;=Resumo!$D$15,7,""),IF(B112&lt;=Resumo!$F$16,IF(B112&gt;=Resumo!$D$16,8,""),""))</f>
        <v>7</v>
      </c>
      <c r="AD112" s="150">
        <f>IF(B112&lt;=Resumo!$F$17,IF(B112&gt;=Resumo!$D$17,9,""),IF(B112&lt;=Resumo!$F$18,IF(B112&gt;=Resumo!$D$18,10,""),""))</f>
        <v>9</v>
      </c>
      <c r="AE112" s="15">
        <f t="shared" si="35"/>
        <v>25</v>
      </c>
      <c r="AF112" s="15" t="str">
        <f>IF(AE112=1,Resumo!$G$9,IF(AE112=2,Resumo!$G$10,IF(AE112=3,Resumo!$G$11,IF(AE112=4,Resumo!$G$12,IF(AE112=5,Resumo!$G$13,IF(AE112=6,Resumo!$G$14,IF(AE112=7,Resumo!$G$15,IF(AE112=8,Resumo!$G$16,IF(AE112=9,Resumo!$G$17,IF(AE112=10,Resumo!$G$18,""))))))))))</f>
        <v/>
      </c>
      <c r="AH112" s="15" t="str">
        <f t="shared" si="36"/>
        <v/>
      </c>
      <c r="AI112" s="15">
        <f t="shared" si="37"/>
        <v>0</v>
      </c>
      <c r="AJ112" s="15" t="e">
        <f>IF(AE112=1,'Fase 1'!$AI$7*'Fase 1'!$AQ$10,IF(AE112=2,'Fase 1'!$AI$7*'Fase 1'!$AQ$11,IF(AE112=3,'Fase 1'!$AI$7*'Fase 1'!$AQ$12,IF(AE112=4,'Fase 1'!$AI$7*'Fase 2'!$AQ$10,IF(AE112=5,'Fase 1'!$AI$7*'Fase 2'!$AQ$11,IF(AE112=6,'Fase 1'!$AI$7*'Fase 2'!$AQ$12,IF(AE112&gt;=7,'Fase 1'!$AI$7*'Fase 1'!$AJ$7,"")))))))</f>
        <v>#VALUE!</v>
      </c>
      <c r="AK112" s="15" t="str">
        <f>IF(AE112=1,'Fase 1'!$AQ$14,IF(AE112=2,'Fase 1'!$AQ$15,IF(AE112=3,'Fase 1'!$AQ$16,IF(AE112=4,'Fase 2'!$AQ$14,IF(AE112=5,'Fase 2'!$AQ$15,IF(AE112=6,'Fase 2'!$AQ$16,IF(AE112=7,'Fase 3'!$AQ$11,IF(AE112=8,'Fase 4'!$AQ$12,IF(AE112=9,'Fase 4'!$AQ$12,IF(AE112=10,'Fase 4'!$AQ$12,""))))))))))</f>
        <v/>
      </c>
      <c r="AL112" s="15" t="str">
        <f t="shared" si="38"/>
        <v/>
      </c>
      <c r="AM112" s="15" t="str">
        <f t="shared" si="39"/>
        <v/>
      </c>
      <c r="AN112" s="15" t="str">
        <f>IF(AE112=0,"",IF(AE112&lt;=3,'Fase 1'!$AM$7*'Fase 1'!$AN$7,IF(AE112=4,'Fase 2'!$AM$7*'Fase 2'!$AN$14,IF(AE112=5,'Fase 2'!$AM$7*'Fase 2'!$AN$15,IF(AE112=6,'Fase 2'!$AM$7*'Fase 2'!$AN$16,IF(AE112=7,'Fase 3'!$AM$7*'Fase 3'!$AN$7,IF(AE112=8,'Fase 4'!$AM$7*'Fase 4'!$AN$14,IF(AE112=8,'Fase 4'!$AM$7*'Fase 4'!$AN$14,IF(AE112=9,'Fase 4'!$AM$7*'Fase 4'!$AN$15,IF(AE112=10,'Fase 4'!$AM$7*'Fase 4'!$AN$16,""))))))))))</f>
        <v/>
      </c>
    </row>
    <row r="113" spans="2:40" x14ac:dyDescent="0.25">
      <c r="B113" s="157" t="str">
        <f>IF(B112="","",IF(B112&lt;'Fase 1'!$B$5,B112+1,""))</f>
        <v/>
      </c>
      <c r="C113" s="158" t="str">
        <f t="shared" si="30"/>
        <v/>
      </c>
      <c r="D113" s="159" t="str">
        <f t="shared" si="31"/>
        <v/>
      </c>
      <c r="E113" s="160" t="str">
        <f t="shared" si="32"/>
        <v/>
      </c>
      <c r="F113" s="165"/>
      <c r="G113" s="162" t="str">
        <f>IF('Fase 1'!$B$5="","",IF($G$5="","",IF(AJ113="","",IF(100-(AK113-AL113)/AJ113*100&lt;10,"&lt; 10",100-(AK113-AL113)/AJ113*100))))</f>
        <v/>
      </c>
      <c r="H113" s="168"/>
      <c r="I113" s="167"/>
      <c r="M113" s="153" t="str">
        <f>IF($AE113=1,IF($B113&lt;=M112,M112,Resumo!$H$9+M112),"")</f>
        <v/>
      </c>
      <c r="N113" s="153" t="str">
        <f>IF($AE113=2,IF($B113&lt;=N112,N112,Resumo!$H$10+N112),IF($AE114-$AE113=0,"",M113))</f>
        <v/>
      </c>
      <c r="O113" s="153" t="str">
        <f>IF($AE113=3,IF($B113&lt;=O112,O112,Resumo!$H$11+O112),IF($AE114-$AE113=0,"",N113))</f>
        <v/>
      </c>
      <c r="P113" s="153" t="str">
        <f>IF($AE113=4,IF($B113&lt;=P112,P112,Resumo!$H$12+P112),IF($AE114-$AE113=0,"",O113))</f>
        <v/>
      </c>
      <c r="Q113" s="153" t="str">
        <f>IF($AE113=5,IF($B113&lt;=Q112,Q112,Resumo!$H$13+Q112),IF($AE114-$AE113=0,"",P113))</f>
        <v/>
      </c>
      <c r="R113" s="153" t="str">
        <f>IF($AE113=6,IF($B113&lt;=R112,R112,Resumo!$H$14+R112),IF($AE114-$AE113=0,"",Q113))</f>
        <v/>
      </c>
      <c r="S113" s="153" t="str">
        <f>IF($AE113=7,IF($B113&lt;=S112,S112,Resumo!$H$15+S112),IF($AE114-$AE113=0,"",R113))</f>
        <v/>
      </c>
      <c r="T113" s="153" t="str">
        <f>IF($AE113=8,IF($B113&lt;=T112,T112,Resumo!$H$16+T112),IF($AE114-$AE113=0,"",S113))</f>
        <v/>
      </c>
      <c r="U113" s="153" t="str">
        <f>IF($AE113=9,IF($B113&lt;=U112,U112,Resumo!$H$17+U112),IF($AE114-$AE113=0,"",T113))</f>
        <v/>
      </c>
      <c r="V113" s="153" t="str">
        <f>IF($AE113=10,IF($B113&lt;=V112,V112,Resumo!$H$18+V112),IF($AE114-$AE113=0,"",U113))</f>
        <v/>
      </c>
      <c r="X113" s="150">
        <f t="shared" si="33"/>
        <v>0</v>
      </c>
      <c r="Y113" s="150">
        <f t="shared" si="34"/>
        <v>0</v>
      </c>
      <c r="Z113" s="150">
        <f>IF(B113&lt;=Resumo!$F$9,1,IF(B113&lt;=Resumo!$F$10,2,""))</f>
        <v>1</v>
      </c>
      <c r="AA113" s="150">
        <f>IF(B113&lt;=Resumo!$F$11,IF(B113&gt;=Resumo!$D$11,3,""),IF(B113&lt;=Resumo!$F$12,IF(B113&gt;=Resumo!$D$12,4,""),""))</f>
        <v>3</v>
      </c>
      <c r="AB113" s="150">
        <f>IF(B113&lt;=Resumo!$F$13,IF(B113&gt;=Resumo!$D$13,5,""),IF(B113&lt;=Resumo!$F$14,IF(B113&gt;=Resumo!$D$14,6,""),""))</f>
        <v>5</v>
      </c>
      <c r="AC113" s="150">
        <f>IF(B113&lt;=Resumo!$F$15,IF(B113&gt;=Resumo!$D$15,7,""),IF(B113&lt;=Resumo!$F$16,IF(B113&gt;=Resumo!$D$16,8,""),""))</f>
        <v>7</v>
      </c>
      <c r="AD113" s="150">
        <f>IF(B113&lt;=Resumo!$F$17,IF(B113&gt;=Resumo!$D$17,9,""),IF(B113&lt;=Resumo!$F$18,IF(B113&gt;=Resumo!$D$18,10,""),""))</f>
        <v>9</v>
      </c>
      <c r="AE113" s="15">
        <f t="shared" si="35"/>
        <v>25</v>
      </c>
      <c r="AF113" s="15" t="str">
        <f>IF(AE113=1,Resumo!$G$9,IF(AE113=2,Resumo!$G$10,IF(AE113=3,Resumo!$G$11,IF(AE113=4,Resumo!$G$12,IF(AE113=5,Resumo!$G$13,IF(AE113=6,Resumo!$G$14,IF(AE113=7,Resumo!$G$15,IF(AE113=8,Resumo!$G$16,IF(AE113=9,Resumo!$G$17,IF(AE113=10,Resumo!$G$18,""))))))))))</f>
        <v/>
      </c>
      <c r="AH113" s="15" t="str">
        <f t="shared" si="36"/>
        <v/>
      </c>
      <c r="AI113" s="15">
        <f t="shared" si="37"/>
        <v>0</v>
      </c>
      <c r="AJ113" s="15" t="e">
        <f>IF(AE113=1,'Fase 1'!$AI$7*'Fase 1'!$AQ$10,IF(AE113=2,'Fase 1'!$AI$7*'Fase 1'!$AQ$11,IF(AE113=3,'Fase 1'!$AI$7*'Fase 1'!$AQ$12,IF(AE113=4,'Fase 1'!$AI$7*'Fase 2'!$AQ$10,IF(AE113=5,'Fase 1'!$AI$7*'Fase 2'!$AQ$11,IF(AE113=6,'Fase 1'!$AI$7*'Fase 2'!$AQ$12,IF(AE113&gt;=7,'Fase 1'!$AI$7*'Fase 1'!$AJ$7,"")))))))</f>
        <v>#VALUE!</v>
      </c>
      <c r="AK113" s="15" t="str">
        <f>IF(AE113=1,'Fase 1'!$AQ$14,IF(AE113=2,'Fase 1'!$AQ$15,IF(AE113=3,'Fase 1'!$AQ$16,IF(AE113=4,'Fase 2'!$AQ$14,IF(AE113=5,'Fase 2'!$AQ$15,IF(AE113=6,'Fase 2'!$AQ$16,IF(AE113=7,'Fase 3'!$AQ$11,IF(AE113=8,'Fase 4'!$AQ$12,IF(AE113=9,'Fase 4'!$AQ$12,IF(AE113=10,'Fase 4'!$AQ$12,""))))))))))</f>
        <v/>
      </c>
      <c r="AL113" s="15" t="str">
        <f t="shared" si="38"/>
        <v/>
      </c>
      <c r="AM113" s="15" t="str">
        <f t="shared" si="39"/>
        <v/>
      </c>
      <c r="AN113" s="15" t="str">
        <f>IF(AE113=0,"",IF(AE113&lt;=3,'Fase 1'!$AM$7*'Fase 1'!$AN$7,IF(AE113=4,'Fase 2'!$AM$7*'Fase 2'!$AN$14,IF(AE113=5,'Fase 2'!$AM$7*'Fase 2'!$AN$15,IF(AE113=6,'Fase 2'!$AM$7*'Fase 2'!$AN$16,IF(AE113=7,'Fase 3'!$AM$7*'Fase 3'!$AN$7,IF(AE113=8,'Fase 4'!$AM$7*'Fase 4'!$AN$14,IF(AE113=8,'Fase 4'!$AM$7*'Fase 4'!$AN$14,IF(AE113=9,'Fase 4'!$AM$7*'Fase 4'!$AN$15,IF(AE113=10,'Fase 4'!$AM$7*'Fase 4'!$AN$16,""))))))))))</f>
        <v/>
      </c>
    </row>
    <row r="114" spans="2:40" x14ac:dyDescent="0.25">
      <c r="B114" s="157" t="str">
        <f>IF(B113="","",IF(B113&lt;'Fase 1'!$B$5,B113+1,""))</f>
        <v/>
      </c>
      <c r="C114" s="158" t="str">
        <f t="shared" si="30"/>
        <v/>
      </c>
      <c r="D114" s="159" t="str">
        <f t="shared" si="31"/>
        <v/>
      </c>
      <c r="E114" s="160" t="str">
        <f t="shared" si="32"/>
        <v/>
      </c>
      <c r="F114" s="165"/>
      <c r="G114" s="162" t="str">
        <f>IF('Fase 1'!$B$5="","",IF($G$5="","",IF(AJ114="","",IF(100-(AK114-AL114)/AJ114*100&lt;10,"&lt; 10",100-(AK114-AL114)/AJ114*100))))</f>
        <v/>
      </c>
      <c r="H114" s="168"/>
      <c r="I114" s="167"/>
      <c r="M114" s="153" t="str">
        <f>IF($AE114=1,IF($B114&lt;=M113,M113,Resumo!$H$9+M113),"")</f>
        <v/>
      </c>
      <c r="N114" s="153" t="str">
        <f>IF($AE114=2,IF($B114&lt;=N113,N113,Resumo!$H$10+N113),IF($AE115-$AE114=0,"",M114))</f>
        <v/>
      </c>
      <c r="O114" s="153" t="str">
        <f>IF($AE114=3,IF($B114&lt;=O113,O113,Resumo!$H$11+O113),IF($AE115-$AE114=0,"",N114))</f>
        <v/>
      </c>
      <c r="P114" s="153" t="str">
        <f>IF($AE114=4,IF($B114&lt;=P113,P113,Resumo!$H$12+P113),IF($AE115-$AE114=0,"",O114))</f>
        <v/>
      </c>
      <c r="Q114" s="153" t="str">
        <f>IF($AE114=5,IF($B114&lt;=Q113,Q113,Resumo!$H$13+Q113),IF($AE115-$AE114=0,"",P114))</f>
        <v/>
      </c>
      <c r="R114" s="153" t="str">
        <f>IF($AE114=6,IF($B114&lt;=R113,R113,Resumo!$H$14+R113),IF($AE115-$AE114=0,"",Q114))</f>
        <v/>
      </c>
      <c r="S114" s="153" t="str">
        <f>IF($AE114=7,IF($B114&lt;=S113,S113,Resumo!$H$15+S113),IF($AE115-$AE114=0,"",R114))</f>
        <v/>
      </c>
      <c r="T114" s="153" t="str">
        <f>IF($AE114=8,IF($B114&lt;=T113,T113,Resumo!$H$16+T113),IF($AE115-$AE114=0,"",S114))</f>
        <v/>
      </c>
      <c r="U114" s="153" t="str">
        <f>IF($AE114=9,IF($B114&lt;=U113,U113,Resumo!$H$17+U113),IF($AE115-$AE114=0,"",T114))</f>
        <v/>
      </c>
      <c r="V114" s="153" t="str">
        <f>IF($AE114=10,IF($B114&lt;=V113,V113,Resumo!$H$18+V113),IF($AE115-$AE114=0,"",U114))</f>
        <v/>
      </c>
      <c r="X114" s="150">
        <f t="shared" si="33"/>
        <v>0</v>
      </c>
      <c r="Y114" s="150">
        <f t="shared" si="34"/>
        <v>0</v>
      </c>
      <c r="Z114" s="150">
        <f>IF(B114&lt;=Resumo!$F$9,1,IF(B114&lt;=Resumo!$F$10,2,""))</f>
        <v>1</v>
      </c>
      <c r="AA114" s="150">
        <f>IF(B114&lt;=Resumo!$F$11,IF(B114&gt;=Resumo!$D$11,3,""),IF(B114&lt;=Resumo!$F$12,IF(B114&gt;=Resumo!$D$12,4,""),""))</f>
        <v>3</v>
      </c>
      <c r="AB114" s="150">
        <f>IF(B114&lt;=Resumo!$F$13,IF(B114&gt;=Resumo!$D$13,5,""),IF(B114&lt;=Resumo!$F$14,IF(B114&gt;=Resumo!$D$14,6,""),""))</f>
        <v>5</v>
      </c>
      <c r="AC114" s="150">
        <f>IF(B114&lt;=Resumo!$F$15,IF(B114&gt;=Resumo!$D$15,7,""),IF(B114&lt;=Resumo!$F$16,IF(B114&gt;=Resumo!$D$16,8,""),""))</f>
        <v>7</v>
      </c>
      <c r="AD114" s="150">
        <f>IF(B114&lt;=Resumo!$F$17,IF(B114&gt;=Resumo!$D$17,9,""),IF(B114&lt;=Resumo!$F$18,IF(B114&gt;=Resumo!$D$18,10,""),""))</f>
        <v>9</v>
      </c>
      <c r="AE114" s="15">
        <f t="shared" si="35"/>
        <v>25</v>
      </c>
      <c r="AF114" s="15" t="str">
        <f>IF(AE114=1,Resumo!$G$9,IF(AE114=2,Resumo!$G$10,IF(AE114=3,Resumo!$G$11,IF(AE114=4,Resumo!$G$12,IF(AE114=5,Resumo!$G$13,IF(AE114=6,Resumo!$G$14,IF(AE114=7,Resumo!$G$15,IF(AE114=8,Resumo!$G$16,IF(AE114=9,Resumo!$G$17,IF(AE114=10,Resumo!$G$18,""))))))))))</f>
        <v/>
      </c>
      <c r="AH114" s="15" t="str">
        <f t="shared" si="36"/>
        <v/>
      </c>
      <c r="AI114" s="15">
        <f t="shared" si="37"/>
        <v>0</v>
      </c>
      <c r="AJ114" s="15" t="e">
        <f>IF(AE114=1,'Fase 1'!$AI$7*'Fase 1'!$AQ$10,IF(AE114=2,'Fase 1'!$AI$7*'Fase 1'!$AQ$11,IF(AE114=3,'Fase 1'!$AI$7*'Fase 1'!$AQ$12,IF(AE114=4,'Fase 1'!$AI$7*'Fase 2'!$AQ$10,IF(AE114=5,'Fase 1'!$AI$7*'Fase 2'!$AQ$11,IF(AE114=6,'Fase 1'!$AI$7*'Fase 2'!$AQ$12,IF(AE114&gt;=7,'Fase 1'!$AI$7*'Fase 1'!$AJ$7,"")))))))</f>
        <v>#VALUE!</v>
      </c>
      <c r="AK114" s="15" t="str">
        <f>IF(AE114=1,'Fase 1'!$AQ$14,IF(AE114=2,'Fase 1'!$AQ$15,IF(AE114=3,'Fase 1'!$AQ$16,IF(AE114=4,'Fase 2'!$AQ$14,IF(AE114=5,'Fase 2'!$AQ$15,IF(AE114=6,'Fase 2'!$AQ$16,IF(AE114=7,'Fase 3'!$AQ$11,IF(AE114=8,'Fase 4'!$AQ$12,IF(AE114=9,'Fase 4'!$AQ$12,IF(AE114=10,'Fase 4'!$AQ$12,""))))))))))</f>
        <v/>
      </c>
      <c r="AL114" s="15" t="str">
        <f t="shared" si="38"/>
        <v/>
      </c>
      <c r="AM114" s="15" t="str">
        <f t="shared" si="39"/>
        <v/>
      </c>
      <c r="AN114" s="15" t="str">
        <f>IF(AE114=0,"",IF(AE114&lt;=3,'Fase 1'!$AM$7*'Fase 1'!$AN$7,IF(AE114=4,'Fase 2'!$AM$7*'Fase 2'!$AN$14,IF(AE114=5,'Fase 2'!$AM$7*'Fase 2'!$AN$15,IF(AE114=6,'Fase 2'!$AM$7*'Fase 2'!$AN$16,IF(AE114=7,'Fase 3'!$AM$7*'Fase 3'!$AN$7,IF(AE114=8,'Fase 4'!$AM$7*'Fase 4'!$AN$14,IF(AE114=8,'Fase 4'!$AM$7*'Fase 4'!$AN$14,IF(AE114=9,'Fase 4'!$AM$7*'Fase 4'!$AN$15,IF(AE114=10,'Fase 4'!$AM$7*'Fase 4'!$AN$16,""))))))))))</f>
        <v/>
      </c>
    </row>
    <row r="115" spans="2:40" x14ac:dyDescent="0.25">
      <c r="B115" s="157" t="str">
        <f>IF(B114="","",IF(B114&lt;'Fase 1'!$B$5,B114+1,""))</f>
        <v/>
      </c>
      <c r="C115" s="158" t="str">
        <f t="shared" si="30"/>
        <v/>
      </c>
      <c r="D115" s="159" t="str">
        <f t="shared" si="31"/>
        <v/>
      </c>
      <c r="E115" s="160" t="str">
        <f t="shared" si="32"/>
        <v/>
      </c>
      <c r="F115" s="165"/>
      <c r="G115" s="162" t="str">
        <f>IF('Fase 1'!$B$5="","",IF($G$5="","",IF(AJ115="","",IF(100-(AK115-AL115)/AJ115*100&lt;10,"&lt; 10",100-(AK115-AL115)/AJ115*100))))</f>
        <v/>
      </c>
      <c r="H115" s="168"/>
      <c r="I115" s="167"/>
      <c r="M115" s="153" t="str">
        <f>IF($AE115=1,IF($B115&lt;=M114,M114,Resumo!$H$9+M114),"")</f>
        <v/>
      </c>
      <c r="N115" s="153" t="str">
        <f>IF($AE115=2,IF($B115&lt;=N114,N114,Resumo!$H$10+N114),IF($AE116-$AE115=0,"",M115))</f>
        <v/>
      </c>
      <c r="O115" s="153" t="str">
        <f>IF($AE115=3,IF($B115&lt;=O114,O114,Resumo!$H$11+O114),IF($AE116-$AE115=0,"",N115))</f>
        <v/>
      </c>
      <c r="P115" s="153" t="str">
        <f>IF($AE115=4,IF($B115&lt;=P114,P114,Resumo!$H$12+P114),IF($AE116-$AE115=0,"",O115))</f>
        <v/>
      </c>
      <c r="Q115" s="153" t="str">
        <f>IF($AE115=5,IF($B115&lt;=Q114,Q114,Resumo!$H$13+Q114),IF($AE116-$AE115=0,"",P115))</f>
        <v/>
      </c>
      <c r="R115" s="153" t="str">
        <f>IF($AE115=6,IF($B115&lt;=R114,R114,Resumo!$H$14+R114),IF($AE116-$AE115=0,"",Q115))</f>
        <v/>
      </c>
      <c r="S115" s="153" t="str">
        <f>IF($AE115=7,IF($B115&lt;=S114,S114,Resumo!$H$15+S114),IF($AE116-$AE115=0,"",R115))</f>
        <v/>
      </c>
      <c r="T115" s="153" t="str">
        <f>IF($AE115=8,IF($B115&lt;=T114,T114,Resumo!$H$16+T114),IF($AE116-$AE115=0,"",S115))</f>
        <v/>
      </c>
      <c r="U115" s="153" t="str">
        <f>IF($AE115=9,IF($B115&lt;=U114,U114,Resumo!$H$17+U114),IF($AE116-$AE115=0,"",T115))</f>
        <v/>
      </c>
      <c r="V115" s="153" t="str">
        <f>IF($AE115=10,IF($B115&lt;=V114,V114,Resumo!$H$18+V114),IF($AE116-$AE115=0,"",U115))</f>
        <v/>
      </c>
      <c r="X115" s="150">
        <f t="shared" si="33"/>
        <v>0</v>
      </c>
      <c r="Y115" s="150">
        <f t="shared" si="34"/>
        <v>0</v>
      </c>
      <c r="Z115" s="150">
        <f>IF(B115&lt;=Resumo!$F$9,1,IF(B115&lt;=Resumo!$F$10,2,""))</f>
        <v>1</v>
      </c>
      <c r="AA115" s="150">
        <f>IF(B115&lt;=Resumo!$F$11,IF(B115&gt;=Resumo!$D$11,3,""),IF(B115&lt;=Resumo!$F$12,IF(B115&gt;=Resumo!$D$12,4,""),""))</f>
        <v>3</v>
      </c>
      <c r="AB115" s="150">
        <f>IF(B115&lt;=Resumo!$F$13,IF(B115&gt;=Resumo!$D$13,5,""),IF(B115&lt;=Resumo!$F$14,IF(B115&gt;=Resumo!$D$14,6,""),""))</f>
        <v>5</v>
      </c>
      <c r="AC115" s="150">
        <f>IF(B115&lt;=Resumo!$F$15,IF(B115&gt;=Resumo!$D$15,7,""),IF(B115&lt;=Resumo!$F$16,IF(B115&gt;=Resumo!$D$16,8,""),""))</f>
        <v>7</v>
      </c>
      <c r="AD115" s="150">
        <f>IF(B115&lt;=Resumo!$F$17,IF(B115&gt;=Resumo!$D$17,9,""),IF(B115&lt;=Resumo!$F$18,IF(B115&gt;=Resumo!$D$18,10,""),""))</f>
        <v>9</v>
      </c>
      <c r="AE115" s="15">
        <f t="shared" si="35"/>
        <v>25</v>
      </c>
      <c r="AF115" s="15" t="str">
        <f>IF(AE115=1,Resumo!$G$9,IF(AE115=2,Resumo!$G$10,IF(AE115=3,Resumo!$G$11,IF(AE115=4,Resumo!$G$12,IF(AE115=5,Resumo!$G$13,IF(AE115=6,Resumo!$G$14,IF(AE115=7,Resumo!$G$15,IF(AE115=8,Resumo!$G$16,IF(AE115=9,Resumo!$G$17,IF(AE115=10,Resumo!$G$18,""))))))))))</f>
        <v/>
      </c>
      <c r="AH115" s="15" t="str">
        <f t="shared" si="36"/>
        <v/>
      </c>
      <c r="AI115" s="15">
        <f t="shared" si="37"/>
        <v>0</v>
      </c>
      <c r="AJ115" s="15" t="e">
        <f>IF(AE115=1,'Fase 1'!$AI$7*'Fase 1'!$AQ$10,IF(AE115=2,'Fase 1'!$AI$7*'Fase 1'!$AQ$11,IF(AE115=3,'Fase 1'!$AI$7*'Fase 1'!$AQ$12,IF(AE115=4,'Fase 1'!$AI$7*'Fase 2'!$AQ$10,IF(AE115=5,'Fase 1'!$AI$7*'Fase 2'!$AQ$11,IF(AE115=6,'Fase 1'!$AI$7*'Fase 2'!$AQ$12,IF(AE115&gt;=7,'Fase 1'!$AI$7*'Fase 1'!$AJ$7,"")))))))</f>
        <v>#VALUE!</v>
      </c>
      <c r="AK115" s="15" t="str">
        <f>IF(AE115=1,'Fase 1'!$AQ$14,IF(AE115=2,'Fase 1'!$AQ$15,IF(AE115=3,'Fase 1'!$AQ$16,IF(AE115=4,'Fase 2'!$AQ$14,IF(AE115=5,'Fase 2'!$AQ$15,IF(AE115=6,'Fase 2'!$AQ$16,IF(AE115=7,'Fase 3'!$AQ$11,IF(AE115=8,'Fase 4'!$AQ$12,IF(AE115=9,'Fase 4'!$AQ$12,IF(AE115=10,'Fase 4'!$AQ$12,""))))))))))</f>
        <v/>
      </c>
      <c r="AL115" s="15" t="str">
        <f t="shared" si="38"/>
        <v/>
      </c>
      <c r="AM115" s="15" t="str">
        <f t="shared" si="39"/>
        <v/>
      </c>
      <c r="AN115" s="15" t="str">
        <f>IF(AE115=0,"",IF(AE115&lt;=3,'Fase 1'!$AM$7*'Fase 1'!$AN$7,IF(AE115=4,'Fase 2'!$AM$7*'Fase 2'!$AN$14,IF(AE115=5,'Fase 2'!$AM$7*'Fase 2'!$AN$15,IF(AE115=6,'Fase 2'!$AM$7*'Fase 2'!$AN$16,IF(AE115=7,'Fase 3'!$AM$7*'Fase 3'!$AN$7,IF(AE115=8,'Fase 4'!$AM$7*'Fase 4'!$AN$14,IF(AE115=8,'Fase 4'!$AM$7*'Fase 4'!$AN$14,IF(AE115=9,'Fase 4'!$AM$7*'Fase 4'!$AN$15,IF(AE115=10,'Fase 4'!$AM$7*'Fase 4'!$AN$16,""))))))))))</f>
        <v/>
      </c>
    </row>
    <row r="116" spans="2:40" x14ac:dyDescent="0.25">
      <c r="B116" s="157" t="str">
        <f>IF(B115="","",IF(B115&lt;'Fase 1'!$B$5,B115+1,""))</f>
        <v/>
      </c>
      <c r="C116" s="158" t="str">
        <f t="shared" si="30"/>
        <v/>
      </c>
      <c r="D116" s="159" t="str">
        <f t="shared" si="31"/>
        <v/>
      </c>
      <c r="E116" s="160" t="str">
        <f t="shared" si="32"/>
        <v/>
      </c>
      <c r="F116" s="165"/>
      <c r="G116" s="162" t="str">
        <f>IF('Fase 1'!$B$5="","",IF($G$5="","",IF(AJ116="","",IF(100-(AK116-AL116)/AJ116*100&lt;10,"&lt; 10",100-(AK116-AL116)/AJ116*100))))</f>
        <v/>
      </c>
      <c r="H116" s="168"/>
      <c r="I116" s="167"/>
      <c r="M116" s="153" t="str">
        <f>IF($AE116=1,IF($B116&lt;=M115,M115,Resumo!$H$9+M115),"")</f>
        <v/>
      </c>
      <c r="N116" s="153" t="str">
        <f>IF($AE116=2,IF($B116&lt;=N115,N115,Resumo!$H$10+N115),IF($AE117-$AE116=0,"",M116))</f>
        <v/>
      </c>
      <c r="O116" s="153" t="str">
        <f>IF($AE116=3,IF($B116&lt;=O115,O115,Resumo!$H$11+O115),IF($AE117-$AE116=0,"",N116))</f>
        <v/>
      </c>
      <c r="P116" s="153" t="str">
        <f>IF($AE116=4,IF($B116&lt;=P115,P115,Resumo!$H$12+P115),IF($AE117-$AE116=0,"",O116))</f>
        <v/>
      </c>
      <c r="Q116" s="153" t="str">
        <f>IF($AE116=5,IF($B116&lt;=Q115,Q115,Resumo!$H$13+Q115),IF($AE117-$AE116=0,"",P116))</f>
        <v/>
      </c>
      <c r="R116" s="153" t="str">
        <f>IF($AE116=6,IF($B116&lt;=R115,R115,Resumo!$H$14+R115),IF($AE117-$AE116=0,"",Q116))</f>
        <v/>
      </c>
      <c r="S116" s="153" t="str">
        <f>IF($AE116=7,IF($B116&lt;=S115,S115,Resumo!$H$15+S115),IF($AE117-$AE116=0,"",R116))</f>
        <v/>
      </c>
      <c r="T116" s="153" t="str">
        <f>IF($AE116=8,IF($B116&lt;=T115,T115,Resumo!$H$16+T115),IF($AE117-$AE116=0,"",S116))</f>
        <v/>
      </c>
      <c r="U116" s="153" t="str">
        <f>IF($AE116=9,IF($B116&lt;=U115,U115,Resumo!$H$17+U115),IF($AE117-$AE116=0,"",T116))</f>
        <v/>
      </c>
      <c r="V116" s="153" t="str">
        <f>IF($AE116=10,IF($B116&lt;=V115,V115,Resumo!$H$18+V115),IF($AE117-$AE116=0,"",U116))</f>
        <v/>
      </c>
      <c r="X116" s="150">
        <f t="shared" si="33"/>
        <v>0</v>
      </c>
      <c r="Y116" s="150">
        <f t="shared" si="34"/>
        <v>0</v>
      </c>
      <c r="Z116" s="150">
        <f>IF(B116&lt;=Resumo!$F$9,1,IF(B116&lt;=Resumo!$F$10,2,""))</f>
        <v>1</v>
      </c>
      <c r="AA116" s="150">
        <f>IF(B116&lt;=Resumo!$F$11,IF(B116&gt;=Resumo!$D$11,3,""),IF(B116&lt;=Resumo!$F$12,IF(B116&gt;=Resumo!$D$12,4,""),""))</f>
        <v>3</v>
      </c>
      <c r="AB116" s="150">
        <f>IF(B116&lt;=Resumo!$F$13,IF(B116&gt;=Resumo!$D$13,5,""),IF(B116&lt;=Resumo!$F$14,IF(B116&gt;=Resumo!$D$14,6,""),""))</f>
        <v>5</v>
      </c>
      <c r="AC116" s="150">
        <f>IF(B116&lt;=Resumo!$F$15,IF(B116&gt;=Resumo!$D$15,7,""),IF(B116&lt;=Resumo!$F$16,IF(B116&gt;=Resumo!$D$16,8,""),""))</f>
        <v>7</v>
      </c>
      <c r="AD116" s="150">
        <f>IF(B116&lt;=Resumo!$F$17,IF(B116&gt;=Resumo!$D$17,9,""),IF(B116&lt;=Resumo!$F$18,IF(B116&gt;=Resumo!$D$18,10,""),""))</f>
        <v>9</v>
      </c>
      <c r="AE116" s="15">
        <f t="shared" si="35"/>
        <v>25</v>
      </c>
      <c r="AF116" s="15" t="str">
        <f>IF(AE116=1,Resumo!$G$9,IF(AE116=2,Resumo!$G$10,IF(AE116=3,Resumo!$G$11,IF(AE116=4,Resumo!$G$12,IF(AE116=5,Resumo!$G$13,IF(AE116=6,Resumo!$G$14,IF(AE116=7,Resumo!$G$15,IF(AE116=8,Resumo!$G$16,IF(AE116=9,Resumo!$G$17,IF(AE116=10,Resumo!$G$18,""))))))))))</f>
        <v/>
      </c>
      <c r="AH116" s="15" t="str">
        <f t="shared" si="36"/>
        <v/>
      </c>
      <c r="AI116" s="15">
        <f t="shared" si="37"/>
        <v>0</v>
      </c>
      <c r="AJ116" s="15" t="e">
        <f>IF(AE116=1,'Fase 1'!$AI$7*'Fase 1'!$AQ$10,IF(AE116=2,'Fase 1'!$AI$7*'Fase 1'!$AQ$11,IF(AE116=3,'Fase 1'!$AI$7*'Fase 1'!$AQ$12,IF(AE116=4,'Fase 1'!$AI$7*'Fase 2'!$AQ$10,IF(AE116=5,'Fase 1'!$AI$7*'Fase 2'!$AQ$11,IF(AE116=6,'Fase 1'!$AI$7*'Fase 2'!$AQ$12,IF(AE116&gt;=7,'Fase 1'!$AI$7*'Fase 1'!$AJ$7,"")))))))</f>
        <v>#VALUE!</v>
      </c>
      <c r="AK116" s="15" t="str">
        <f>IF(AE116=1,'Fase 1'!$AQ$14,IF(AE116=2,'Fase 1'!$AQ$15,IF(AE116=3,'Fase 1'!$AQ$16,IF(AE116=4,'Fase 2'!$AQ$14,IF(AE116=5,'Fase 2'!$AQ$15,IF(AE116=6,'Fase 2'!$AQ$16,IF(AE116=7,'Fase 3'!$AQ$11,IF(AE116=8,'Fase 4'!$AQ$12,IF(AE116=9,'Fase 4'!$AQ$12,IF(AE116=10,'Fase 4'!$AQ$12,""))))))))))</f>
        <v/>
      </c>
      <c r="AL116" s="15" t="str">
        <f t="shared" si="38"/>
        <v/>
      </c>
      <c r="AM116" s="15" t="str">
        <f t="shared" si="39"/>
        <v/>
      </c>
      <c r="AN116" s="15" t="str">
        <f>IF(AE116=0,"",IF(AE116&lt;=3,'Fase 1'!$AM$7*'Fase 1'!$AN$7,IF(AE116=4,'Fase 2'!$AM$7*'Fase 2'!$AN$14,IF(AE116=5,'Fase 2'!$AM$7*'Fase 2'!$AN$15,IF(AE116=6,'Fase 2'!$AM$7*'Fase 2'!$AN$16,IF(AE116=7,'Fase 3'!$AM$7*'Fase 3'!$AN$7,IF(AE116=8,'Fase 4'!$AM$7*'Fase 4'!$AN$14,IF(AE116=8,'Fase 4'!$AM$7*'Fase 4'!$AN$14,IF(AE116=9,'Fase 4'!$AM$7*'Fase 4'!$AN$15,IF(AE116=10,'Fase 4'!$AM$7*'Fase 4'!$AN$16,""))))))))))</f>
        <v/>
      </c>
    </row>
    <row r="117" spans="2:40" x14ac:dyDescent="0.25">
      <c r="B117" s="157" t="str">
        <f>IF(B116="","",IF(B116&lt;'Fase 1'!$B$5,B116+1,""))</f>
        <v/>
      </c>
      <c r="C117" s="158" t="str">
        <f t="shared" si="30"/>
        <v/>
      </c>
      <c r="D117" s="159" t="str">
        <f t="shared" si="31"/>
        <v/>
      </c>
      <c r="E117" s="160" t="str">
        <f t="shared" si="32"/>
        <v/>
      </c>
      <c r="F117" s="165"/>
      <c r="G117" s="162" t="str">
        <f>IF('Fase 1'!$B$5="","",IF($G$5="","",IF(AJ117="","",IF(100-(AK117-AL117)/AJ117*100&lt;10,"&lt; 10",100-(AK117-AL117)/AJ117*100))))</f>
        <v/>
      </c>
      <c r="H117" s="168"/>
      <c r="I117" s="167"/>
      <c r="M117" s="153" t="str">
        <f>IF($AE117=1,IF($B117&lt;=M116,M116,Resumo!$H$9+M116),"")</f>
        <v/>
      </c>
      <c r="N117" s="153" t="str">
        <f>IF($AE117=2,IF($B117&lt;=N116,N116,Resumo!$H$10+N116),IF($AE118-$AE117=0,"",M117))</f>
        <v/>
      </c>
      <c r="O117" s="153" t="str">
        <f>IF($AE117=3,IF($B117&lt;=O116,O116,Resumo!$H$11+O116),IF($AE118-$AE117=0,"",N117))</f>
        <v/>
      </c>
      <c r="P117" s="153" t="str">
        <f>IF($AE117=4,IF($B117&lt;=P116,P116,Resumo!$H$12+P116),IF($AE118-$AE117=0,"",O117))</f>
        <v/>
      </c>
      <c r="Q117" s="153" t="str">
        <f>IF($AE117=5,IF($B117&lt;=Q116,Q116,Resumo!$H$13+Q116),IF($AE118-$AE117=0,"",P117))</f>
        <v/>
      </c>
      <c r="R117" s="153" t="str">
        <f>IF($AE117=6,IF($B117&lt;=R116,R116,Resumo!$H$14+R116),IF($AE118-$AE117=0,"",Q117))</f>
        <v/>
      </c>
      <c r="S117" s="153" t="str">
        <f>IF($AE117=7,IF($B117&lt;=S116,S116,Resumo!$H$15+S116),IF($AE118-$AE117=0,"",R117))</f>
        <v/>
      </c>
      <c r="T117" s="153" t="str">
        <f>IF($AE117=8,IF($B117&lt;=T116,T116,Resumo!$H$16+T116),IF($AE118-$AE117=0,"",S117))</f>
        <v/>
      </c>
      <c r="U117" s="153" t="str">
        <f>IF($AE117=9,IF($B117&lt;=U116,U116,Resumo!$H$17+U116),IF($AE118-$AE117=0,"",T117))</f>
        <v/>
      </c>
      <c r="V117" s="153" t="str">
        <f>IF($AE117=10,IF($B117&lt;=V116,V116,Resumo!$H$18+V116),IF($AE118-$AE117=0,"",U117))</f>
        <v/>
      </c>
      <c r="X117" s="150">
        <f t="shared" si="33"/>
        <v>0</v>
      </c>
      <c r="Y117" s="150">
        <f t="shared" si="34"/>
        <v>0</v>
      </c>
      <c r="Z117" s="150">
        <f>IF(B117&lt;=Resumo!$F$9,1,IF(B117&lt;=Resumo!$F$10,2,""))</f>
        <v>1</v>
      </c>
      <c r="AA117" s="150">
        <f>IF(B117&lt;=Resumo!$F$11,IF(B117&gt;=Resumo!$D$11,3,""),IF(B117&lt;=Resumo!$F$12,IF(B117&gt;=Resumo!$D$12,4,""),""))</f>
        <v>3</v>
      </c>
      <c r="AB117" s="150">
        <f>IF(B117&lt;=Resumo!$F$13,IF(B117&gt;=Resumo!$D$13,5,""),IF(B117&lt;=Resumo!$F$14,IF(B117&gt;=Resumo!$D$14,6,""),""))</f>
        <v>5</v>
      </c>
      <c r="AC117" s="150">
        <f>IF(B117&lt;=Resumo!$F$15,IF(B117&gt;=Resumo!$D$15,7,""),IF(B117&lt;=Resumo!$F$16,IF(B117&gt;=Resumo!$D$16,8,""),""))</f>
        <v>7</v>
      </c>
      <c r="AD117" s="150">
        <f>IF(B117&lt;=Resumo!$F$17,IF(B117&gt;=Resumo!$D$17,9,""),IF(B117&lt;=Resumo!$F$18,IF(B117&gt;=Resumo!$D$18,10,""),""))</f>
        <v>9</v>
      </c>
      <c r="AE117" s="15">
        <f t="shared" si="35"/>
        <v>25</v>
      </c>
      <c r="AF117" s="15" t="str">
        <f>IF(AE117=1,Resumo!$G$9,IF(AE117=2,Resumo!$G$10,IF(AE117=3,Resumo!$G$11,IF(AE117=4,Resumo!$G$12,IF(AE117=5,Resumo!$G$13,IF(AE117=6,Resumo!$G$14,IF(AE117=7,Resumo!$G$15,IF(AE117=8,Resumo!$G$16,IF(AE117=9,Resumo!$G$17,IF(AE117=10,Resumo!$G$18,""))))))))))</f>
        <v/>
      </c>
      <c r="AH117" s="15" t="str">
        <f t="shared" si="36"/>
        <v/>
      </c>
      <c r="AI117" s="15">
        <f t="shared" si="37"/>
        <v>0</v>
      </c>
      <c r="AJ117" s="15" t="e">
        <f>IF(AE117=1,'Fase 1'!$AI$7*'Fase 1'!$AQ$10,IF(AE117=2,'Fase 1'!$AI$7*'Fase 1'!$AQ$11,IF(AE117=3,'Fase 1'!$AI$7*'Fase 1'!$AQ$12,IF(AE117=4,'Fase 1'!$AI$7*'Fase 2'!$AQ$10,IF(AE117=5,'Fase 1'!$AI$7*'Fase 2'!$AQ$11,IF(AE117=6,'Fase 1'!$AI$7*'Fase 2'!$AQ$12,IF(AE117&gt;=7,'Fase 1'!$AI$7*'Fase 1'!$AJ$7,"")))))))</f>
        <v>#VALUE!</v>
      </c>
      <c r="AK117" s="15" t="str">
        <f>IF(AE117=1,'Fase 1'!$AQ$14,IF(AE117=2,'Fase 1'!$AQ$15,IF(AE117=3,'Fase 1'!$AQ$16,IF(AE117=4,'Fase 2'!$AQ$14,IF(AE117=5,'Fase 2'!$AQ$15,IF(AE117=6,'Fase 2'!$AQ$16,IF(AE117=7,'Fase 3'!$AQ$11,IF(AE117=8,'Fase 4'!$AQ$12,IF(AE117=9,'Fase 4'!$AQ$12,IF(AE117=10,'Fase 4'!$AQ$12,""))))))))))</f>
        <v/>
      </c>
      <c r="AL117" s="15" t="str">
        <f t="shared" si="38"/>
        <v/>
      </c>
      <c r="AM117" s="15" t="str">
        <f t="shared" si="39"/>
        <v/>
      </c>
      <c r="AN117" s="15" t="str">
        <f>IF(AE117=0,"",IF(AE117&lt;=3,'Fase 1'!$AM$7*'Fase 1'!$AN$7,IF(AE117=4,'Fase 2'!$AM$7*'Fase 2'!$AN$14,IF(AE117=5,'Fase 2'!$AM$7*'Fase 2'!$AN$15,IF(AE117=6,'Fase 2'!$AM$7*'Fase 2'!$AN$16,IF(AE117=7,'Fase 3'!$AM$7*'Fase 3'!$AN$7,IF(AE117=8,'Fase 4'!$AM$7*'Fase 4'!$AN$14,IF(AE117=8,'Fase 4'!$AM$7*'Fase 4'!$AN$14,IF(AE117=9,'Fase 4'!$AM$7*'Fase 4'!$AN$15,IF(AE117=10,'Fase 4'!$AM$7*'Fase 4'!$AN$16,""))))))))))</f>
        <v/>
      </c>
    </row>
    <row r="118" spans="2:40" x14ac:dyDescent="0.25">
      <c r="B118" s="157" t="str">
        <f>IF(B117="","",IF(B117&lt;'Fase 1'!$B$5,B117+1,""))</f>
        <v/>
      </c>
      <c r="C118" s="158" t="str">
        <f t="shared" si="30"/>
        <v/>
      </c>
      <c r="D118" s="159" t="str">
        <f t="shared" si="31"/>
        <v/>
      </c>
      <c r="E118" s="160" t="str">
        <f t="shared" si="32"/>
        <v/>
      </c>
      <c r="F118" s="165"/>
      <c r="G118" s="162" t="str">
        <f>IF('Fase 1'!$B$5="","",IF($G$5="","",IF(AJ118="","",IF(100-(AK118-AL118)/AJ118*100&lt;10,"&lt; 10",100-(AK118-AL118)/AJ118*100))))</f>
        <v/>
      </c>
      <c r="H118" s="168"/>
      <c r="I118" s="167"/>
      <c r="M118" s="153" t="str">
        <f>IF($AE118=1,IF($B118&lt;=M117,M117,Resumo!$H$9+M117),"")</f>
        <v/>
      </c>
      <c r="N118" s="153" t="str">
        <f>IF($AE118=2,IF($B118&lt;=N117,N117,Resumo!$H$10+N117),IF($AE119-$AE118=0,"",M118))</f>
        <v/>
      </c>
      <c r="O118" s="153" t="str">
        <f>IF($AE118=3,IF($B118&lt;=O117,O117,Resumo!$H$11+O117),IF($AE119-$AE118=0,"",N118))</f>
        <v/>
      </c>
      <c r="P118" s="153" t="str">
        <f>IF($AE118=4,IF($B118&lt;=P117,P117,Resumo!$H$12+P117),IF($AE119-$AE118=0,"",O118))</f>
        <v/>
      </c>
      <c r="Q118" s="153" t="str">
        <f>IF($AE118=5,IF($B118&lt;=Q117,Q117,Resumo!$H$13+Q117),IF($AE119-$AE118=0,"",P118))</f>
        <v/>
      </c>
      <c r="R118" s="153" t="str">
        <f>IF($AE118=6,IF($B118&lt;=R117,R117,Resumo!$H$14+R117),IF($AE119-$AE118=0,"",Q118))</f>
        <v/>
      </c>
      <c r="S118" s="153" t="str">
        <f>IF($AE118=7,IF($B118&lt;=S117,S117,Resumo!$H$15+S117),IF($AE119-$AE118=0,"",R118))</f>
        <v/>
      </c>
      <c r="T118" s="153" t="str">
        <f>IF($AE118=8,IF($B118&lt;=T117,T117,Resumo!$H$16+T117),IF($AE119-$AE118=0,"",S118))</f>
        <v/>
      </c>
      <c r="U118" s="153" t="str">
        <f>IF($AE118=9,IF($B118&lt;=U117,U117,Resumo!$H$17+U117),IF($AE119-$AE118=0,"",T118))</f>
        <v/>
      </c>
      <c r="V118" s="153" t="str">
        <f>IF($AE118=10,IF($B118&lt;=V117,V117,Resumo!$H$18+V117),IF($AE119-$AE118=0,"",U118))</f>
        <v/>
      </c>
      <c r="X118" s="150">
        <f t="shared" si="33"/>
        <v>0</v>
      </c>
      <c r="Y118" s="150">
        <f t="shared" si="34"/>
        <v>0</v>
      </c>
      <c r="Z118" s="150">
        <f>IF(B118&lt;=Resumo!$F$9,1,IF(B118&lt;=Resumo!$F$10,2,""))</f>
        <v>1</v>
      </c>
      <c r="AA118" s="150">
        <f>IF(B118&lt;=Resumo!$F$11,IF(B118&gt;=Resumo!$D$11,3,""),IF(B118&lt;=Resumo!$F$12,IF(B118&gt;=Resumo!$D$12,4,""),""))</f>
        <v>3</v>
      </c>
      <c r="AB118" s="150">
        <f>IF(B118&lt;=Resumo!$F$13,IF(B118&gt;=Resumo!$D$13,5,""),IF(B118&lt;=Resumo!$F$14,IF(B118&gt;=Resumo!$D$14,6,""),""))</f>
        <v>5</v>
      </c>
      <c r="AC118" s="150">
        <f>IF(B118&lt;=Resumo!$F$15,IF(B118&gt;=Resumo!$D$15,7,""),IF(B118&lt;=Resumo!$F$16,IF(B118&gt;=Resumo!$D$16,8,""),""))</f>
        <v>7</v>
      </c>
      <c r="AD118" s="150">
        <f>IF(B118&lt;=Resumo!$F$17,IF(B118&gt;=Resumo!$D$17,9,""),IF(B118&lt;=Resumo!$F$18,IF(B118&gt;=Resumo!$D$18,10,""),""))</f>
        <v>9</v>
      </c>
      <c r="AE118" s="15">
        <f t="shared" si="35"/>
        <v>25</v>
      </c>
      <c r="AF118" s="15" t="str">
        <f>IF(AE118=1,Resumo!$G$9,IF(AE118=2,Resumo!$G$10,IF(AE118=3,Resumo!$G$11,IF(AE118=4,Resumo!$G$12,IF(AE118=5,Resumo!$G$13,IF(AE118=6,Resumo!$G$14,IF(AE118=7,Resumo!$G$15,IF(AE118=8,Resumo!$G$16,IF(AE118=9,Resumo!$G$17,IF(AE118=10,Resumo!$G$18,""))))))))))</f>
        <v/>
      </c>
      <c r="AH118" s="15" t="str">
        <f t="shared" si="36"/>
        <v/>
      </c>
      <c r="AI118" s="15">
        <f t="shared" si="37"/>
        <v>0</v>
      </c>
      <c r="AJ118" s="15" t="e">
        <f>IF(AE118=1,'Fase 1'!$AI$7*'Fase 1'!$AQ$10,IF(AE118=2,'Fase 1'!$AI$7*'Fase 1'!$AQ$11,IF(AE118=3,'Fase 1'!$AI$7*'Fase 1'!$AQ$12,IF(AE118=4,'Fase 1'!$AI$7*'Fase 2'!$AQ$10,IF(AE118=5,'Fase 1'!$AI$7*'Fase 2'!$AQ$11,IF(AE118=6,'Fase 1'!$AI$7*'Fase 2'!$AQ$12,IF(AE118&gt;=7,'Fase 1'!$AI$7*'Fase 1'!$AJ$7,"")))))))</f>
        <v>#VALUE!</v>
      </c>
      <c r="AK118" s="15" t="str">
        <f>IF(AE118=1,'Fase 1'!$AQ$14,IF(AE118=2,'Fase 1'!$AQ$15,IF(AE118=3,'Fase 1'!$AQ$16,IF(AE118=4,'Fase 2'!$AQ$14,IF(AE118=5,'Fase 2'!$AQ$15,IF(AE118=6,'Fase 2'!$AQ$16,IF(AE118=7,'Fase 3'!$AQ$11,IF(AE118=8,'Fase 4'!$AQ$12,IF(AE118=9,'Fase 4'!$AQ$12,IF(AE118=10,'Fase 4'!$AQ$12,""))))))))))</f>
        <v/>
      </c>
      <c r="AL118" s="15" t="str">
        <f t="shared" si="38"/>
        <v/>
      </c>
      <c r="AM118" s="15" t="str">
        <f t="shared" si="39"/>
        <v/>
      </c>
      <c r="AN118" s="15" t="str">
        <f>IF(AE118=0,"",IF(AE118&lt;=3,'Fase 1'!$AM$7*'Fase 1'!$AN$7,IF(AE118=4,'Fase 2'!$AM$7*'Fase 2'!$AN$14,IF(AE118=5,'Fase 2'!$AM$7*'Fase 2'!$AN$15,IF(AE118=6,'Fase 2'!$AM$7*'Fase 2'!$AN$16,IF(AE118=7,'Fase 3'!$AM$7*'Fase 3'!$AN$7,IF(AE118=8,'Fase 4'!$AM$7*'Fase 4'!$AN$14,IF(AE118=8,'Fase 4'!$AM$7*'Fase 4'!$AN$14,IF(AE118=9,'Fase 4'!$AM$7*'Fase 4'!$AN$15,IF(AE118=10,'Fase 4'!$AM$7*'Fase 4'!$AN$16,""))))))))))</f>
        <v/>
      </c>
    </row>
    <row r="119" spans="2:40" x14ac:dyDescent="0.25">
      <c r="B119" s="157" t="str">
        <f>IF(B118="","",IF(B118&lt;'Fase 1'!$B$5,B118+1,""))</f>
        <v/>
      </c>
      <c r="C119" s="158" t="str">
        <f t="shared" si="30"/>
        <v/>
      </c>
      <c r="D119" s="159" t="str">
        <f t="shared" si="31"/>
        <v/>
      </c>
      <c r="E119" s="160" t="str">
        <f t="shared" si="32"/>
        <v/>
      </c>
      <c r="F119" s="165"/>
      <c r="G119" s="162" t="str">
        <f>IF('Fase 1'!$B$5="","",IF($G$5="","",IF(AJ119="","",IF(100-(AK119-AL119)/AJ119*100&lt;10,"&lt; 10",100-(AK119-AL119)/AJ119*100))))</f>
        <v/>
      </c>
      <c r="H119" s="168"/>
      <c r="I119" s="167"/>
      <c r="M119" s="153" t="str">
        <f>IF($AE119=1,IF($B119&lt;=M118,M118,Resumo!$H$9+M118),"")</f>
        <v/>
      </c>
      <c r="N119" s="153" t="str">
        <f>IF($AE119=2,IF($B119&lt;=N118,N118,Resumo!$H$10+N118),IF($AE120-$AE119=0,"",M119))</f>
        <v/>
      </c>
      <c r="O119" s="153" t="str">
        <f>IF($AE119=3,IF($B119&lt;=O118,O118,Resumo!$H$11+O118),IF($AE120-$AE119=0,"",N119))</f>
        <v/>
      </c>
      <c r="P119" s="153" t="str">
        <f>IF($AE119=4,IF($B119&lt;=P118,P118,Resumo!$H$12+P118),IF($AE120-$AE119=0,"",O119))</f>
        <v/>
      </c>
      <c r="Q119" s="153" t="str">
        <f>IF($AE119=5,IF($B119&lt;=Q118,Q118,Resumo!$H$13+Q118),IF($AE120-$AE119=0,"",P119))</f>
        <v/>
      </c>
      <c r="R119" s="153" t="str">
        <f>IF($AE119=6,IF($B119&lt;=R118,R118,Resumo!$H$14+R118),IF($AE120-$AE119=0,"",Q119))</f>
        <v/>
      </c>
      <c r="S119" s="153" t="str">
        <f>IF($AE119=7,IF($B119&lt;=S118,S118,Resumo!$H$15+S118),IF($AE120-$AE119=0,"",R119))</f>
        <v/>
      </c>
      <c r="T119" s="153" t="str">
        <f>IF($AE119=8,IF($B119&lt;=T118,T118,Resumo!$H$16+T118),IF($AE120-$AE119=0,"",S119))</f>
        <v/>
      </c>
      <c r="U119" s="153" t="str">
        <f>IF($AE119=9,IF($B119&lt;=U118,U118,Resumo!$H$17+U118),IF($AE120-$AE119=0,"",T119))</f>
        <v/>
      </c>
      <c r="V119" s="153" t="str">
        <f>IF($AE119=10,IF($B119&lt;=V118,V118,Resumo!$H$18+V118),IF($AE120-$AE119=0,"",U119))</f>
        <v/>
      </c>
      <c r="X119" s="150">
        <f t="shared" si="33"/>
        <v>0</v>
      </c>
      <c r="Y119" s="150">
        <f t="shared" si="34"/>
        <v>0</v>
      </c>
      <c r="Z119" s="150">
        <f>IF(B119&lt;=Resumo!$F$9,1,IF(B119&lt;=Resumo!$F$10,2,""))</f>
        <v>1</v>
      </c>
      <c r="AA119" s="150">
        <f>IF(B119&lt;=Resumo!$F$11,IF(B119&gt;=Resumo!$D$11,3,""),IF(B119&lt;=Resumo!$F$12,IF(B119&gt;=Resumo!$D$12,4,""),""))</f>
        <v>3</v>
      </c>
      <c r="AB119" s="150">
        <f>IF(B119&lt;=Resumo!$F$13,IF(B119&gt;=Resumo!$D$13,5,""),IF(B119&lt;=Resumo!$F$14,IF(B119&gt;=Resumo!$D$14,6,""),""))</f>
        <v>5</v>
      </c>
      <c r="AC119" s="150">
        <f>IF(B119&lt;=Resumo!$F$15,IF(B119&gt;=Resumo!$D$15,7,""),IF(B119&lt;=Resumo!$F$16,IF(B119&gt;=Resumo!$D$16,8,""),""))</f>
        <v>7</v>
      </c>
      <c r="AD119" s="150">
        <f>IF(B119&lt;=Resumo!$F$17,IF(B119&gt;=Resumo!$D$17,9,""),IF(B119&lt;=Resumo!$F$18,IF(B119&gt;=Resumo!$D$18,10,""),""))</f>
        <v>9</v>
      </c>
      <c r="AE119" s="15">
        <f t="shared" si="35"/>
        <v>25</v>
      </c>
      <c r="AF119" s="15" t="str">
        <f>IF(AE119=1,Resumo!$G$9,IF(AE119=2,Resumo!$G$10,IF(AE119=3,Resumo!$G$11,IF(AE119=4,Resumo!$G$12,IF(AE119=5,Resumo!$G$13,IF(AE119=6,Resumo!$G$14,IF(AE119=7,Resumo!$G$15,IF(AE119=8,Resumo!$G$16,IF(AE119=9,Resumo!$G$17,IF(AE119=10,Resumo!$G$18,""))))))))))</f>
        <v/>
      </c>
      <c r="AH119" s="15" t="str">
        <f t="shared" si="36"/>
        <v/>
      </c>
      <c r="AI119" s="15">
        <f t="shared" si="37"/>
        <v>0</v>
      </c>
      <c r="AJ119" s="15" t="e">
        <f>IF(AE119=1,'Fase 1'!$AI$7*'Fase 1'!$AQ$10,IF(AE119=2,'Fase 1'!$AI$7*'Fase 1'!$AQ$11,IF(AE119=3,'Fase 1'!$AI$7*'Fase 1'!$AQ$12,IF(AE119=4,'Fase 1'!$AI$7*'Fase 2'!$AQ$10,IF(AE119=5,'Fase 1'!$AI$7*'Fase 2'!$AQ$11,IF(AE119=6,'Fase 1'!$AI$7*'Fase 2'!$AQ$12,IF(AE119&gt;=7,'Fase 1'!$AI$7*'Fase 1'!$AJ$7,"")))))))</f>
        <v>#VALUE!</v>
      </c>
      <c r="AK119" s="15" t="str">
        <f>IF(AE119=1,'Fase 1'!$AQ$14,IF(AE119=2,'Fase 1'!$AQ$15,IF(AE119=3,'Fase 1'!$AQ$16,IF(AE119=4,'Fase 2'!$AQ$14,IF(AE119=5,'Fase 2'!$AQ$15,IF(AE119=6,'Fase 2'!$AQ$16,IF(AE119=7,'Fase 3'!$AQ$11,IF(AE119=8,'Fase 4'!$AQ$12,IF(AE119=9,'Fase 4'!$AQ$12,IF(AE119=10,'Fase 4'!$AQ$12,""))))))))))</f>
        <v/>
      </c>
      <c r="AL119" s="15" t="str">
        <f t="shared" si="38"/>
        <v/>
      </c>
      <c r="AM119" s="15" t="str">
        <f t="shared" si="39"/>
        <v/>
      </c>
      <c r="AN119" s="15" t="str">
        <f>IF(AE119=0,"",IF(AE119&lt;=3,'Fase 1'!$AM$7*'Fase 1'!$AN$7,IF(AE119=4,'Fase 2'!$AM$7*'Fase 2'!$AN$14,IF(AE119=5,'Fase 2'!$AM$7*'Fase 2'!$AN$15,IF(AE119=6,'Fase 2'!$AM$7*'Fase 2'!$AN$16,IF(AE119=7,'Fase 3'!$AM$7*'Fase 3'!$AN$7,IF(AE119=8,'Fase 4'!$AM$7*'Fase 4'!$AN$14,IF(AE119=8,'Fase 4'!$AM$7*'Fase 4'!$AN$14,IF(AE119=9,'Fase 4'!$AM$7*'Fase 4'!$AN$15,IF(AE119=10,'Fase 4'!$AM$7*'Fase 4'!$AN$16,""))))))))))</f>
        <v/>
      </c>
    </row>
    <row r="120" spans="2:40" x14ac:dyDescent="0.25">
      <c r="B120" s="157" t="str">
        <f>IF(B119="","",IF(B119&lt;'Fase 1'!$B$5,B119+1,""))</f>
        <v/>
      </c>
      <c r="C120" s="158" t="str">
        <f t="shared" si="30"/>
        <v/>
      </c>
      <c r="D120" s="159" t="str">
        <f t="shared" si="31"/>
        <v/>
      </c>
      <c r="E120" s="160" t="str">
        <f t="shared" si="32"/>
        <v/>
      </c>
      <c r="F120" s="165"/>
      <c r="G120" s="162" t="str">
        <f>IF('Fase 1'!$B$5="","",IF($G$5="","",IF(AJ120="","",IF(100-(AK120-AL120)/AJ120*100&lt;10,"&lt; 10",100-(AK120-AL120)/AJ120*100))))</f>
        <v/>
      </c>
      <c r="H120" s="168"/>
      <c r="I120" s="167"/>
      <c r="M120" s="153" t="str">
        <f>IF($AE120=1,IF($B120&lt;=M119,M119,Resumo!$H$9+M119),"")</f>
        <v/>
      </c>
      <c r="N120" s="153" t="str">
        <f>IF($AE120=2,IF($B120&lt;=N119,N119,Resumo!$H$10+N119),IF($AE121-$AE120=0,"",M120))</f>
        <v/>
      </c>
      <c r="O120" s="153" t="str">
        <f>IF($AE120=3,IF($B120&lt;=O119,O119,Resumo!$H$11+O119),IF($AE121-$AE120=0,"",N120))</f>
        <v/>
      </c>
      <c r="P120" s="153" t="str">
        <f>IF($AE120=4,IF($B120&lt;=P119,P119,Resumo!$H$12+P119),IF($AE121-$AE120=0,"",O120))</f>
        <v/>
      </c>
      <c r="Q120" s="153" t="str">
        <f>IF($AE120=5,IF($B120&lt;=Q119,Q119,Resumo!$H$13+Q119),IF($AE121-$AE120=0,"",P120))</f>
        <v/>
      </c>
      <c r="R120" s="153" t="str">
        <f>IF($AE120=6,IF($B120&lt;=R119,R119,Resumo!$H$14+R119),IF($AE121-$AE120=0,"",Q120))</f>
        <v/>
      </c>
      <c r="S120" s="153" t="str">
        <f>IF($AE120=7,IF($B120&lt;=S119,S119,Resumo!$H$15+S119),IF($AE121-$AE120=0,"",R120))</f>
        <v/>
      </c>
      <c r="T120" s="153" t="str">
        <f>IF($AE120=8,IF($B120&lt;=T119,T119,Resumo!$H$16+T119),IF($AE121-$AE120=0,"",S120))</f>
        <v/>
      </c>
      <c r="U120" s="153" t="str">
        <f>IF($AE120=9,IF($B120&lt;=U119,U119,Resumo!$H$17+U119),IF($AE121-$AE120=0,"",T120))</f>
        <v/>
      </c>
      <c r="V120" s="153" t="str">
        <f>IF($AE120=10,IF($B120&lt;=V119,V119,Resumo!$H$18+V119),IF($AE121-$AE120=0,"",U120))</f>
        <v/>
      </c>
      <c r="X120" s="150">
        <f t="shared" si="33"/>
        <v>0</v>
      </c>
      <c r="Y120" s="150">
        <f t="shared" si="34"/>
        <v>0</v>
      </c>
      <c r="Z120" s="150">
        <f>IF(B120&lt;=Resumo!$F$9,1,IF(B120&lt;=Resumo!$F$10,2,""))</f>
        <v>1</v>
      </c>
      <c r="AA120" s="150">
        <f>IF(B120&lt;=Resumo!$F$11,IF(B120&gt;=Resumo!$D$11,3,""),IF(B120&lt;=Resumo!$F$12,IF(B120&gt;=Resumo!$D$12,4,""),""))</f>
        <v>3</v>
      </c>
      <c r="AB120" s="150">
        <f>IF(B120&lt;=Resumo!$F$13,IF(B120&gt;=Resumo!$D$13,5,""),IF(B120&lt;=Resumo!$F$14,IF(B120&gt;=Resumo!$D$14,6,""),""))</f>
        <v>5</v>
      </c>
      <c r="AC120" s="150">
        <f>IF(B120&lt;=Resumo!$F$15,IF(B120&gt;=Resumo!$D$15,7,""),IF(B120&lt;=Resumo!$F$16,IF(B120&gt;=Resumo!$D$16,8,""),""))</f>
        <v>7</v>
      </c>
      <c r="AD120" s="150">
        <f>IF(B120&lt;=Resumo!$F$17,IF(B120&gt;=Resumo!$D$17,9,""),IF(B120&lt;=Resumo!$F$18,IF(B120&gt;=Resumo!$D$18,10,""),""))</f>
        <v>9</v>
      </c>
      <c r="AE120" s="15">
        <f t="shared" si="35"/>
        <v>25</v>
      </c>
      <c r="AF120" s="15" t="str">
        <f>IF(AE120=1,Resumo!$G$9,IF(AE120=2,Resumo!$G$10,IF(AE120=3,Resumo!$G$11,IF(AE120=4,Resumo!$G$12,IF(AE120=5,Resumo!$G$13,IF(AE120=6,Resumo!$G$14,IF(AE120=7,Resumo!$G$15,IF(AE120=8,Resumo!$G$16,IF(AE120=9,Resumo!$G$17,IF(AE120=10,Resumo!$G$18,""))))))))))</f>
        <v/>
      </c>
      <c r="AH120" s="15" t="str">
        <f t="shared" si="36"/>
        <v/>
      </c>
      <c r="AI120" s="15">
        <f t="shared" si="37"/>
        <v>0</v>
      </c>
      <c r="AJ120" s="15" t="e">
        <f>IF(AE120=1,'Fase 1'!$AI$7*'Fase 1'!$AQ$10,IF(AE120=2,'Fase 1'!$AI$7*'Fase 1'!$AQ$11,IF(AE120=3,'Fase 1'!$AI$7*'Fase 1'!$AQ$12,IF(AE120=4,'Fase 1'!$AI$7*'Fase 2'!$AQ$10,IF(AE120=5,'Fase 1'!$AI$7*'Fase 2'!$AQ$11,IF(AE120=6,'Fase 1'!$AI$7*'Fase 2'!$AQ$12,IF(AE120&gt;=7,'Fase 1'!$AI$7*'Fase 1'!$AJ$7,"")))))))</f>
        <v>#VALUE!</v>
      </c>
      <c r="AK120" s="15" t="str">
        <f>IF(AE120=1,'Fase 1'!$AQ$14,IF(AE120=2,'Fase 1'!$AQ$15,IF(AE120=3,'Fase 1'!$AQ$16,IF(AE120=4,'Fase 2'!$AQ$14,IF(AE120=5,'Fase 2'!$AQ$15,IF(AE120=6,'Fase 2'!$AQ$16,IF(AE120=7,'Fase 3'!$AQ$11,IF(AE120=8,'Fase 4'!$AQ$12,IF(AE120=9,'Fase 4'!$AQ$12,IF(AE120=10,'Fase 4'!$AQ$12,""))))))))))</f>
        <v/>
      </c>
      <c r="AL120" s="15" t="str">
        <f t="shared" si="38"/>
        <v/>
      </c>
      <c r="AM120" s="15" t="str">
        <f t="shared" si="39"/>
        <v/>
      </c>
      <c r="AN120" s="15" t="str">
        <f>IF(AE120=0,"",IF(AE120&lt;=3,'Fase 1'!$AM$7*'Fase 1'!$AN$7,IF(AE120=4,'Fase 2'!$AM$7*'Fase 2'!$AN$14,IF(AE120=5,'Fase 2'!$AM$7*'Fase 2'!$AN$15,IF(AE120=6,'Fase 2'!$AM$7*'Fase 2'!$AN$16,IF(AE120=7,'Fase 3'!$AM$7*'Fase 3'!$AN$7,IF(AE120=8,'Fase 4'!$AM$7*'Fase 4'!$AN$14,IF(AE120=8,'Fase 4'!$AM$7*'Fase 4'!$AN$14,IF(AE120=9,'Fase 4'!$AM$7*'Fase 4'!$AN$15,IF(AE120=10,'Fase 4'!$AM$7*'Fase 4'!$AN$16,""))))))))))</f>
        <v/>
      </c>
    </row>
    <row r="121" spans="2:40" x14ac:dyDescent="0.25">
      <c r="B121" s="157" t="str">
        <f>IF(B120="","",IF(B120&lt;'Fase 1'!$B$5,B120+1,""))</f>
        <v/>
      </c>
      <c r="C121" s="158" t="str">
        <f t="shared" si="30"/>
        <v/>
      </c>
      <c r="D121" s="159" t="str">
        <f t="shared" si="31"/>
        <v/>
      </c>
      <c r="E121" s="160" t="str">
        <f t="shared" si="32"/>
        <v/>
      </c>
      <c r="F121" s="165"/>
      <c r="G121" s="162" t="str">
        <f>IF('Fase 1'!$B$5="","",IF($G$5="","",IF(AJ121="","",IF(100-(AK121-AL121)/AJ121*100&lt;10,"&lt; 10",100-(AK121-AL121)/AJ121*100))))</f>
        <v/>
      </c>
      <c r="H121" s="168"/>
      <c r="I121" s="167"/>
      <c r="M121" s="153" t="str">
        <f>IF($AE121=1,IF($B121&lt;=M120,M120,Resumo!$H$9+M120),"")</f>
        <v/>
      </c>
      <c r="N121" s="153" t="str">
        <f>IF($AE121=2,IF($B121&lt;=N120,N120,Resumo!$H$10+N120),IF($AE122-$AE121=0,"",M121))</f>
        <v/>
      </c>
      <c r="O121" s="153" t="str">
        <f>IF($AE121=3,IF($B121&lt;=O120,O120,Resumo!$H$11+O120),IF($AE122-$AE121=0,"",N121))</f>
        <v/>
      </c>
      <c r="P121" s="153" t="str">
        <f>IF($AE121=4,IF($B121&lt;=P120,P120,Resumo!$H$12+P120),IF($AE122-$AE121=0,"",O121))</f>
        <v/>
      </c>
      <c r="Q121" s="153" t="str">
        <f>IF($AE121=5,IF($B121&lt;=Q120,Q120,Resumo!$H$13+Q120),IF($AE122-$AE121=0,"",P121))</f>
        <v/>
      </c>
      <c r="R121" s="153" t="str">
        <f>IF($AE121=6,IF($B121&lt;=R120,R120,Resumo!$H$14+R120),IF($AE122-$AE121=0,"",Q121))</f>
        <v/>
      </c>
      <c r="S121" s="153" t="str">
        <f>IF($AE121=7,IF($B121&lt;=S120,S120,Resumo!$H$15+S120),IF($AE122-$AE121=0,"",R121))</f>
        <v/>
      </c>
      <c r="T121" s="153" t="str">
        <f>IF($AE121=8,IF($B121&lt;=T120,T120,Resumo!$H$16+T120),IF($AE122-$AE121=0,"",S121))</f>
        <v/>
      </c>
      <c r="U121" s="153" t="str">
        <f>IF($AE121=9,IF($B121&lt;=U120,U120,Resumo!$H$17+U120),IF($AE122-$AE121=0,"",T121))</f>
        <v/>
      </c>
      <c r="V121" s="153" t="str">
        <f>IF($AE121=10,IF($B121&lt;=V120,V120,Resumo!$H$18+V120),IF($AE122-$AE121=0,"",U121))</f>
        <v/>
      </c>
      <c r="X121" s="150">
        <f t="shared" si="33"/>
        <v>0</v>
      </c>
      <c r="Y121" s="150">
        <f t="shared" si="34"/>
        <v>0</v>
      </c>
      <c r="Z121" s="150">
        <f>IF(B121&lt;=Resumo!$F$9,1,IF(B121&lt;=Resumo!$F$10,2,""))</f>
        <v>1</v>
      </c>
      <c r="AA121" s="150">
        <f>IF(B121&lt;=Resumo!$F$11,IF(B121&gt;=Resumo!$D$11,3,""),IF(B121&lt;=Resumo!$F$12,IF(B121&gt;=Resumo!$D$12,4,""),""))</f>
        <v>3</v>
      </c>
      <c r="AB121" s="150">
        <f>IF(B121&lt;=Resumo!$F$13,IF(B121&gt;=Resumo!$D$13,5,""),IF(B121&lt;=Resumo!$F$14,IF(B121&gt;=Resumo!$D$14,6,""),""))</f>
        <v>5</v>
      </c>
      <c r="AC121" s="150">
        <f>IF(B121&lt;=Resumo!$F$15,IF(B121&gt;=Resumo!$D$15,7,""),IF(B121&lt;=Resumo!$F$16,IF(B121&gt;=Resumo!$D$16,8,""),""))</f>
        <v>7</v>
      </c>
      <c r="AD121" s="150">
        <f>IF(B121&lt;=Resumo!$F$17,IF(B121&gt;=Resumo!$D$17,9,""),IF(B121&lt;=Resumo!$F$18,IF(B121&gt;=Resumo!$D$18,10,""),""))</f>
        <v>9</v>
      </c>
      <c r="AE121" s="15">
        <f t="shared" si="35"/>
        <v>25</v>
      </c>
      <c r="AF121" s="15" t="str">
        <f>IF(AE121=1,Resumo!$G$9,IF(AE121=2,Resumo!$G$10,IF(AE121=3,Resumo!$G$11,IF(AE121=4,Resumo!$G$12,IF(AE121=5,Resumo!$G$13,IF(AE121=6,Resumo!$G$14,IF(AE121=7,Resumo!$G$15,IF(AE121=8,Resumo!$G$16,IF(AE121=9,Resumo!$G$17,IF(AE121=10,Resumo!$G$18,""))))))))))</f>
        <v/>
      </c>
      <c r="AH121" s="15" t="str">
        <f t="shared" si="36"/>
        <v/>
      </c>
      <c r="AI121" s="15">
        <f t="shared" si="37"/>
        <v>0</v>
      </c>
      <c r="AJ121" s="15" t="e">
        <f>IF(AE121=1,'Fase 1'!$AI$7*'Fase 1'!$AQ$10,IF(AE121=2,'Fase 1'!$AI$7*'Fase 1'!$AQ$11,IF(AE121=3,'Fase 1'!$AI$7*'Fase 1'!$AQ$12,IF(AE121=4,'Fase 1'!$AI$7*'Fase 2'!$AQ$10,IF(AE121=5,'Fase 1'!$AI$7*'Fase 2'!$AQ$11,IF(AE121=6,'Fase 1'!$AI$7*'Fase 2'!$AQ$12,IF(AE121&gt;=7,'Fase 1'!$AI$7*'Fase 1'!$AJ$7,"")))))))</f>
        <v>#VALUE!</v>
      </c>
      <c r="AK121" s="15" t="str">
        <f>IF(AE121=1,'Fase 1'!$AQ$14,IF(AE121=2,'Fase 1'!$AQ$15,IF(AE121=3,'Fase 1'!$AQ$16,IF(AE121=4,'Fase 2'!$AQ$14,IF(AE121=5,'Fase 2'!$AQ$15,IF(AE121=6,'Fase 2'!$AQ$16,IF(AE121=7,'Fase 3'!$AQ$11,IF(AE121=8,'Fase 4'!$AQ$12,IF(AE121=9,'Fase 4'!$AQ$12,IF(AE121=10,'Fase 4'!$AQ$12,""))))))))))</f>
        <v/>
      </c>
      <c r="AL121" s="15" t="str">
        <f t="shared" si="38"/>
        <v/>
      </c>
      <c r="AM121" s="15" t="str">
        <f t="shared" si="39"/>
        <v/>
      </c>
      <c r="AN121" s="15" t="str">
        <f>IF(AE121=0,"",IF(AE121&lt;=3,'Fase 1'!$AM$7*'Fase 1'!$AN$7,IF(AE121=4,'Fase 2'!$AM$7*'Fase 2'!$AN$14,IF(AE121=5,'Fase 2'!$AM$7*'Fase 2'!$AN$15,IF(AE121=6,'Fase 2'!$AM$7*'Fase 2'!$AN$16,IF(AE121=7,'Fase 3'!$AM$7*'Fase 3'!$AN$7,IF(AE121=8,'Fase 4'!$AM$7*'Fase 4'!$AN$14,IF(AE121=8,'Fase 4'!$AM$7*'Fase 4'!$AN$14,IF(AE121=9,'Fase 4'!$AM$7*'Fase 4'!$AN$15,IF(AE121=10,'Fase 4'!$AM$7*'Fase 4'!$AN$16,""))))))))))</f>
        <v/>
      </c>
    </row>
    <row r="122" spans="2:40" x14ac:dyDescent="0.25">
      <c r="B122" s="157" t="str">
        <f>IF(B121="","",IF(B121&lt;'Fase 1'!$B$5,B121+1,""))</f>
        <v/>
      </c>
      <c r="C122" s="158" t="str">
        <f t="shared" si="30"/>
        <v/>
      </c>
      <c r="D122" s="159" t="str">
        <f t="shared" si="31"/>
        <v/>
      </c>
      <c r="E122" s="160" t="str">
        <f t="shared" si="32"/>
        <v/>
      </c>
      <c r="F122" s="165"/>
      <c r="G122" s="162" t="str">
        <f>IF('Fase 1'!$B$5="","",IF($G$5="","",IF(AJ122="","",IF(100-(AK122-AL122)/AJ122*100&lt;10,"&lt; 10",100-(AK122-AL122)/AJ122*100))))</f>
        <v/>
      </c>
      <c r="H122" s="168"/>
      <c r="I122" s="167"/>
      <c r="M122" s="153" t="str">
        <f>IF($AE122=1,IF($B122&lt;=M121,M121,Resumo!$H$9+M121),"")</f>
        <v/>
      </c>
      <c r="N122" s="153" t="str">
        <f>IF($AE122=2,IF($B122&lt;=N121,N121,Resumo!$H$10+N121),IF($AE123-$AE122=0,"",M122))</f>
        <v/>
      </c>
      <c r="O122" s="153" t="str">
        <f>IF($AE122=3,IF($B122&lt;=O121,O121,Resumo!$H$11+O121),IF($AE123-$AE122=0,"",N122))</f>
        <v/>
      </c>
      <c r="P122" s="153" t="str">
        <f>IF($AE122=4,IF($B122&lt;=P121,P121,Resumo!$H$12+P121),IF($AE123-$AE122=0,"",O122))</f>
        <v/>
      </c>
      <c r="Q122" s="153" t="str">
        <f>IF($AE122=5,IF($B122&lt;=Q121,Q121,Resumo!$H$13+Q121),IF($AE123-$AE122=0,"",P122))</f>
        <v/>
      </c>
      <c r="R122" s="153" t="str">
        <f>IF($AE122=6,IF($B122&lt;=R121,R121,Resumo!$H$14+R121),IF($AE123-$AE122=0,"",Q122))</f>
        <v/>
      </c>
      <c r="S122" s="153" t="str">
        <f>IF($AE122=7,IF($B122&lt;=S121,S121,Resumo!$H$15+S121),IF($AE123-$AE122=0,"",R122))</f>
        <v/>
      </c>
      <c r="T122" s="153" t="str">
        <f>IF($AE122=8,IF($B122&lt;=T121,T121,Resumo!$H$16+T121),IF($AE123-$AE122=0,"",S122))</f>
        <v/>
      </c>
      <c r="U122" s="153" t="str">
        <f>IF($AE122=9,IF($B122&lt;=U121,U121,Resumo!$H$17+U121),IF($AE123-$AE122=0,"",T122))</f>
        <v/>
      </c>
      <c r="V122" s="153" t="str">
        <f>IF($AE122=10,IF($B122&lt;=V121,V121,Resumo!$H$18+V121),IF($AE123-$AE122=0,"",U122))</f>
        <v/>
      </c>
      <c r="X122" s="150">
        <f t="shared" si="33"/>
        <v>0</v>
      </c>
      <c r="Y122" s="150">
        <f t="shared" si="34"/>
        <v>0</v>
      </c>
      <c r="Z122" s="150">
        <f>IF(B122&lt;=Resumo!$F$9,1,IF(B122&lt;=Resumo!$F$10,2,""))</f>
        <v>1</v>
      </c>
      <c r="AA122" s="150">
        <f>IF(B122&lt;=Resumo!$F$11,IF(B122&gt;=Resumo!$D$11,3,""),IF(B122&lt;=Resumo!$F$12,IF(B122&gt;=Resumo!$D$12,4,""),""))</f>
        <v>3</v>
      </c>
      <c r="AB122" s="150">
        <f>IF(B122&lt;=Resumo!$F$13,IF(B122&gt;=Resumo!$D$13,5,""),IF(B122&lt;=Resumo!$F$14,IF(B122&gt;=Resumo!$D$14,6,""),""))</f>
        <v>5</v>
      </c>
      <c r="AC122" s="150">
        <f>IF(B122&lt;=Resumo!$F$15,IF(B122&gt;=Resumo!$D$15,7,""),IF(B122&lt;=Resumo!$F$16,IF(B122&gt;=Resumo!$D$16,8,""),""))</f>
        <v>7</v>
      </c>
      <c r="AD122" s="150">
        <f>IF(B122&lt;=Resumo!$F$17,IF(B122&gt;=Resumo!$D$17,9,""),IF(B122&lt;=Resumo!$F$18,IF(B122&gt;=Resumo!$D$18,10,""),""))</f>
        <v>9</v>
      </c>
      <c r="AE122" s="15">
        <f t="shared" si="35"/>
        <v>25</v>
      </c>
      <c r="AF122" s="15" t="str">
        <f>IF(AE122=1,Resumo!$G$9,IF(AE122=2,Resumo!$G$10,IF(AE122=3,Resumo!$G$11,IF(AE122=4,Resumo!$G$12,IF(AE122=5,Resumo!$G$13,IF(AE122=6,Resumo!$G$14,IF(AE122=7,Resumo!$G$15,IF(AE122=8,Resumo!$G$16,IF(AE122=9,Resumo!$G$17,IF(AE122=10,Resumo!$G$18,""))))))))))</f>
        <v/>
      </c>
      <c r="AH122" s="15" t="str">
        <f t="shared" si="36"/>
        <v/>
      </c>
      <c r="AI122" s="15">
        <f t="shared" si="37"/>
        <v>0</v>
      </c>
      <c r="AJ122" s="15" t="e">
        <f>IF(AE122=1,'Fase 1'!$AI$7*'Fase 1'!$AQ$10,IF(AE122=2,'Fase 1'!$AI$7*'Fase 1'!$AQ$11,IF(AE122=3,'Fase 1'!$AI$7*'Fase 1'!$AQ$12,IF(AE122=4,'Fase 1'!$AI$7*'Fase 2'!$AQ$10,IF(AE122=5,'Fase 1'!$AI$7*'Fase 2'!$AQ$11,IF(AE122=6,'Fase 1'!$AI$7*'Fase 2'!$AQ$12,IF(AE122&gt;=7,'Fase 1'!$AI$7*'Fase 1'!$AJ$7,"")))))))</f>
        <v>#VALUE!</v>
      </c>
      <c r="AK122" s="15" t="str">
        <f>IF(AE122=1,'Fase 1'!$AQ$14,IF(AE122=2,'Fase 1'!$AQ$15,IF(AE122=3,'Fase 1'!$AQ$16,IF(AE122=4,'Fase 2'!$AQ$14,IF(AE122=5,'Fase 2'!$AQ$15,IF(AE122=6,'Fase 2'!$AQ$16,IF(AE122=7,'Fase 3'!$AQ$11,IF(AE122=8,'Fase 4'!$AQ$12,IF(AE122=9,'Fase 4'!$AQ$12,IF(AE122=10,'Fase 4'!$AQ$12,""))))))))))</f>
        <v/>
      </c>
      <c r="AL122" s="15" t="str">
        <f t="shared" si="38"/>
        <v/>
      </c>
      <c r="AM122" s="15" t="str">
        <f t="shared" si="39"/>
        <v/>
      </c>
      <c r="AN122" s="15" t="str">
        <f>IF(AE122=0,"",IF(AE122&lt;=3,'Fase 1'!$AM$7*'Fase 1'!$AN$7,IF(AE122=4,'Fase 2'!$AM$7*'Fase 2'!$AN$14,IF(AE122=5,'Fase 2'!$AM$7*'Fase 2'!$AN$15,IF(AE122=6,'Fase 2'!$AM$7*'Fase 2'!$AN$16,IF(AE122=7,'Fase 3'!$AM$7*'Fase 3'!$AN$7,IF(AE122=8,'Fase 4'!$AM$7*'Fase 4'!$AN$14,IF(AE122=8,'Fase 4'!$AM$7*'Fase 4'!$AN$14,IF(AE122=9,'Fase 4'!$AM$7*'Fase 4'!$AN$15,IF(AE122=10,'Fase 4'!$AM$7*'Fase 4'!$AN$16,""))))))))))</f>
        <v/>
      </c>
    </row>
    <row r="123" spans="2:40" x14ac:dyDescent="0.25">
      <c r="B123" s="157" t="str">
        <f>IF(B122="","",IF(B122&lt;'Fase 1'!$B$5,B122+1,""))</f>
        <v/>
      </c>
      <c r="C123" s="158" t="str">
        <f t="shared" si="30"/>
        <v/>
      </c>
      <c r="D123" s="159" t="str">
        <f t="shared" si="31"/>
        <v/>
      </c>
      <c r="E123" s="160" t="str">
        <f t="shared" si="32"/>
        <v/>
      </c>
      <c r="F123" s="165"/>
      <c r="G123" s="162" t="str">
        <f>IF('Fase 1'!$B$5="","",IF($G$5="","",IF(AJ123="","",IF(100-(AK123-AL123)/AJ123*100&lt;10,"&lt; 10",100-(AK123-AL123)/AJ123*100))))</f>
        <v/>
      </c>
      <c r="H123" s="168"/>
      <c r="I123" s="167"/>
      <c r="M123" s="153" t="str">
        <f>IF($AE123=1,IF($B123&lt;=M122,M122,Resumo!$H$9+M122),"")</f>
        <v/>
      </c>
      <c r="N123" s="153" t="str">
        <f>IF($AE123=2,IF($B123&lt;=N122,N122,Resumo!$H$10+N122),IF($AE124-$AE123=0,"",M123))</f>
        <v/>
      </c>
      <c r="O123" s="153" t="str">
        <f>IF($AE123=3,IF($B123&lt;=O122,O122,Resumo!$H$11+O122),IF($AE124-$AE123=0,"",N123))</f>
        <v/>
      </c>
      <c r="P123" s="153" t="str">
        <f>IF($AE123=4,IF($B123&lt;=P122,P122,Resumo!$H$12+P122),IF($AE124-$AE123=0,"",O123))</f>
        <v/>
      </c>
      <c r="Q123" s="153" t="str">
        <f>IF($AE123=5,IF($B123&lt;=Q122,Q122,Resumo!$H$13+Q122),IF($AE124-$AE123=0,"",P123))</f>
        <v/>
      </c>
      <c r="R123" s="153" t="str">
        <f>IF($AE123=6,IF($B123&lt;=R122,R122,Resumo!$H$14+R122),IF($AE124-$AE123=0,"",Q123))</f>
        <v/>
      </c>
      <c r="S123" s="153" t="str">
        <f>IF($AE123=7,IF($B123&lt;=S122,S122,Resumo!$H$15+S122),IF($AE124-$AE123=0,"",R123))</f>
        <v/>
      </c>
      <c r="T123" s="153" t="str">
        <f>IF($AE123=8,IF($B123&lt;=T122,T122,Resumo!$H$16+T122),IF($AE124-$AE123=0,"",S123))</f>
        <v/>
      </c>
      <c r="U123" s="153" t="str">
        <f>IF($AE123=9,IF($B123&lt;=U122,U122,Resumo!$H$17+U122),IF($AE124-$AE123=0,"",T123))</f>
        <v/>
      </c>
      <c r="V123" s="153" t="str">
        <f>IF($AE123=10,IF($B123&lt;=V122,V122,Resumo!$H$18+V122),IF($AE124-$AE123=0,"",U123))</f>
        <v/>
      </c>
      <c r="X123" s="150">
        <f t="shared" si="33"/>
        <v>0</v>
      </c>
      <c r="Y123" s="150">
        <f t="shared" si="34"/>
        <v>0</v>
      </c>
      <c r="Z123" s="150">
        <f>IF(B123&lt;=Resumo!$F$9,1,IF(B123&lt;=Resumo!$F$10,2,""))</f>
        <v>1</v>
      </c>
      <c r="AA123" s="150">
        <f>IF(B123&lt;=Resumo!$F$11,IF(B123&gt;=Resumo!$D$11,3,""),IF(B123&lt;=Resumo!$F$12,IF(B123&gt;=Resumo!$D$12,4,""),""))</f>
        <v>3</v>
      </c>
      <c r="AB123" s="150">
        <f>IF(B123&lt;=Resumo!$F$13,IF(B123&gt;=Resumo!$D$13,5,""),IF(B123&lt;=Resumo!$F$14,IF(B123&gt;=Resumo!$D$14,6,""),""))</f>
        <v>5</v>
      </c>
      <c r="AC123" s="150">
        <f>IF(B123&lt;=Resumo!$F$15,IF(B123&gt;=Resumo!$D$15,7,""),IF(B123&lt;=Resumo!$F$16,IF(B123&gt;=Resumo!$D$16,8,""),""))</f>
        <v>7</v>
      </c>
      <c r="AD123" s="150">
        <f>IF(B123&lt;=Resumo!$F$17,IF(B123&gt;=Resumo!$D$17,9,""),IF(B123&lt;=Resumo!$F$18,IF(B123&gt;=Resumo!$D$18,10,""),""))</f>
        <v>9</v>
      </c>
      <c r="AE123" s="15">
        <f t="shared" si="35"/>
        <v>25</v>
      </c>
      <c r="AF123" s="15" t="str">
        <f>IF(AE123=1,Resumo!$G$9,IF(AE123=2,Resumo!$G$10,IF(AE123=3,Resumo!$G$11,IF(AE123=4,Resumo!$G$12,IF(AE123=5,Resumo!$G$13,IF(AE123=6,Resumo!$G$14,IF(AE123=7,Resumo!$G$15,IF(AE123=8,Resumo!$G$16,IF(AE123=9,Resumo!$G$17,IF(AE123=10,Resumo!$G$18,""))))))))))</f>
        <v/>
      </c>
      <c r="AH123" s="15" t="str">
        <f t="shared" si="36"/>
        <v/>
      </c>
      <c r="AI123" s="15">
        <f t="shared" si="37"/>
        <v>0</v>
      </c>
      <c r="AJ123" s="15" t="e">
        <f>IF(AE123=1,'Fase 1'!$AI$7*'Fase 1'!$AQ$10,IF(AE123=2,'Fase 1'!$AI$7*'Fase 1'!$AQ$11,IF(AE123=3,'Fase 1'!$AI$7*'Fase 1'!$AQ$12,IF(AE123=4,'Fase 1'!$AI$7*'Fase 2'!$AQ$10,IF(AE123=5,'Fase 1'!$AI$7*'Fase 2'!$AQ$11,IF(AE123=6,'Fase 1'!$AI$7*'Fase 2'!$AQ$12,IF(AE123&gt;=7,'Fase 1'!$AI$7*'Fase 1'!$AJ$7,"")))))))</f>
        <v>#VALUE!</v>
      </c>
      <c r="AK123" s="15" t="str">
        <f>IF(AE123=1,'Fase 1'!$AQ$14,IF(AE123=2,'Fase 1'!$AQ$15,IF(AE123=3,'Fase 1'!$AQ$16,IF(AE123=4,'Fase 2'!$AQ$14,IF(AE123=5,'Fase 2'!$AQ$15,IF(AE123=6,'Fase 2'!$AQ$16,IF(AE123=7,'Fase 3'!$AQ$11,IF(AE123=8,'Fase 4'!$AQ$12,IF(AE123=9,'Fase 4'!$AQ$12,IF(AE123=10,'Fase 4'!$AQ$12,""))))))))))</f>
        <v/>
      </c>
      <c r="AL123" s="15" t="str">
        <f t="shared" si="38"/>
        <v/>
      </c>
      <c r="AM123" s="15" t="str">
        <f t="shared" si="39"/>
        <v/>
      </c>
      <c r="AN123" s="15" t="str">
        <f>IF(AE123=0,"",IF(AE123&lt;=3,'Fase 1'!$AM$7*'Fase 1'!$AN$7,IF(AE123=4,'Fase 2'!$AM$7*'Fase 2'!$AN$14,IF(AE123=5,'Fase 2'!$AM$7*'Fase 2'!$AN$15,IF(AE123=6,'Fase 2'!$AM$7*'Fase 2'!$AN$16,IF(AE123=7,'Fase 3'!$AM$7*'Fase 3'!$AN$7,IF(AE123=8,'Fase 4'!$AM$7*'Fase 4'!$AN$14,IF(AE123=8,'Fase 4'!$AM$7*'Fase 4'!$AN$14,IF(AE123=9,'Fase 4'!$AM$7*'Fase 4'!$AN$15,IF(AE123=10,'Fase 4'!$AM$7*'Fase 4'!$AN$16,""))))))))))</f>
        <v/>
      </c>
    </row>
    <row r="124" spans="2:40" x14ac:dyDescent="0.25">
      <c r="B124" s="157" t="str">
        <f>IF(B123="","",IF(B123&lt;'Fase 1'!$B$5,B123+1,""))</f>
        <v/>
      </c>
      <c r="C124" s="158" t="str">
        <f t="shared" si="30"/>
        <v/>
      </c>
      <c r="D124" s="159" t="str">
        <f t="shared" si="31"/>
        <v/>
      </c>
      <c r="E124" s="160" t="str">
        <f t="shared" si="32"/>
        <v/>
      </c>
      <c r="F124" s="165"/>
      <c r="G124" s="162" t="str">
        <f>IF('Fase 1'!$B$5="","",IF($G$5="","",IF(AJ124="","",IF(100-(AK124-AL124)/AJ124*100&lt;10,"&lt; 10",100-(AK124-AL124)/AJ124*100))))</f>
        <v/>
      </c>
      <c r="H124" s="168"/>
      <c r="I124" s="167"/>
      <c r="M124" s="153" t="str">
        <f>IF($AE124=1,IF($B124&lt;=M123,M123,Resumo!$H$9+M123),"")</f>
        <v/>
      </c>
      <c r="N124" s="153" t="str">
        <f>IF($AE124=2,IF($B124&lt;=N123,N123,Resumo!$H$10+N123),IF($AE125-$AE124=0,"",M124))</f>
        <v/>
      </c>
      <c r="O124" s="153" t="str">
        <f>IF($AE124=3,IF($B124&lt;=O123,O123,Resumo!$H$11+O123),IF($AE125-$AE124=0,"",N124))</f>
        <v/>
      </c>
      <c r="P124" s="153" t="str">
        <f>IF($AE124=4,IF($B124&lt;=P123,P123,Resumo!$H$12+P123),IF($AE125-$AE124=0,"",O124))</f>
        <v/>
      </c>
      <c r="Q124" s="153" t="str">
        <f>IF($AE124=5,IF($B124&lt;=Q123,Q123,Resumo!$H$13+Q123),IF($AE125-$AE124=0,"",P124))</f>
        <v/>
      </c>
      <c r="R124" s="153" t="str">
        <f>IF($AE124=6,IF($B124&lt;=R123,R123,Resumo!$H$14+R123),IF($AE125-$AE124=0,"",Q124))</f>
        <v/>
      </c>
      <c r="S124" s="153" t="str">
        <f>IF($AE124=7,IF($B124&lt;=S123,S123,Resumo!$H$15+S123),IF($AE125-$AE124=0,"",R124))</f>
        <v/>
      </c>
      <c r="T124" s="153" t="str">
        <f>IF($AE124=8,IF($B124&lt;=T123,T123,Resumo!$H$16+T123),IF($AE125-$AE124=0,"",S124))</f>
        <v/>
      </c>
      <c r="U124" s="153" t="str">
        <f>IF($AE124=9,IF($B124&lt;=U123,U123,Resumo!$H$17+U123),IF($AE125-$AE124=0,"",T124))</f>
        <v/>
      </c>
      <c r="V124" s="153" t="str">
        <f>IF($AE124=10,IF($B124&lt;=V123,V123,Resumo!$H$18+V123),IF($AE125-$AE124=0,"",U124))</f>
        <v/>
      </c>
      <c r="X124" s="150">
        <f t="shared" si="33"/>
        <v>0</v>
      </c>
      <c r="Y124" s="150">
        <f t="shared" si="34"/>
        <v>0</v>
      </c>
      <c r="Z124" s="150">
        <f>IF(B124&lt;=Resumo!$F$9,1,IF(B124&lt;=Resumo!$F$10,2,""))</f>
        <v>1</v>
      </c>
      <c r="AA124" s="150">
        <f>IF(B124&lt;=Resumo!$F$11,IF(B124&gt;=Resumo!$D$11,3,""),IF(B124&lt;=Resumo!$F$12,IF(B124&gt;=Resumo!$D$12,4,""),""))</f>
        <v>3</v>
      </c>
      <c r="AB124" s="150">
        <f>IF(B124&lt;=Resumo!$F$13,IF(B124&gt;=Resumo!$D$13,5,""),IF(B124&lt;=Resumo!$F$14,IF(B124&gt;=Resumo!$D$14,6,""),""))</f>
        <v>5</v>
      </c>
      <c r="AC124" s="150">
        <f>IF(B124&lt;=Resumo!$F$15,IF(B124&gt;=Resumo!$D$15,7,""),IF(B124&lt;=Resumo!$F$16,IF(B124&gt;=Resumo!$D$16,8,""),""))</f>
        <v>7</v>
      </c>
      <c r="AD124" s="150">
        <f>IF(B124&lt;=Resumo!$F$17,IF(B124&gt;=Resumo!$D$17,9,""),IF(B124&lt;=Resumo!$F$18,IF(B124&gt;=Resumo!$D$18,10,""),""))</f>
        <v>9</v>
      </c>
      <c r="AE124" s="15">
        <f t="shared" si="35"/>
        <v>25</v>
      </c>
      <c r="AF124" s="15" t="str">
        <f>IF(AE124=1,Resumo!$G$9,IF(AE124=2,Resumo!$G$10,IF(AE124=3,Resumo!$G$11,IF(AE124=4,Resumo!$G$12,IF(AE124=5,Resumo!$G$13,IF(AE124=6,Resumo!$G$14,IF(AE124=7,Resumo!$G$15,IF(AE124=8,Resumo!$G$16,IF(AE124=9,Resumo!$G$17,IF(AE124=10,Resumo!$G$18,""))))))))))</f>
        <v/>
      </c>
      <c r="AH124" s="15" t="str">
        <f t="shared" si="36"/>
        <v/>
      </c>
      <c r="AI124" s="15">
        <f t="shared" si="37"/>
        <v>0</v>
      </c>
      <c r="AJ124" s="15" t="e">
        <f>IF(AE124=1,'Fase 1'!$AI$7*'Fase 1'!$AQ$10,IF(AE124=2,'Fase 1'!$AI$7*'Fase 1'!$AQ$11,IF(AE124=3,'Fase 1'!$AI$7*'Fase 1'!$AQ$12,IF(AE124=4,'Fase 1'!$AI$7*'Fase 2'!$AQ$10,IF(AE124=5,'Fase 1'!$AI$7*'Fase 2'!$AQ$11,IF(AE124=6,'Fase 1'!$AI$7*'Fase 2'!$AQ$12,IF(AE124&gt;=7,'Fase 1'!$AI$7*'Fase 1'!$AJ$7,"")))))))</f>
        <v>#VALUE!</v>
      </c>
      <c r="AK124" s="15" t="str">
        <f>IF(AE124=1,'Fase 1'!$AQ$14,IF(AE124=2,'Fase 1'!$AQ$15,IF(AE124=3,'Fase 1'!$AQ$16,IF(AE124=4,'Fase 2'!$AQ$14,IF(AE124=5,'Fase 2'!$AQ$15,IF(AE124=6,'Fase 2'!$AQ$16,IF(AE124=7,'Fase 3'!$AQ$11,IF(AE124=8,'Fase 4'!$AQ$12,IF(AE124=9,'Fase 4'!$AQ$12,IF(AE124=10,'Fase 4'!$AQ$12,""))))))))))</f>
        <v/>
      </c>
      <c r="AL124" s="15" t="str">
        <f t="shared" si="38"/>
        <v/>
      </c>
      <c r="AM124" s="15" t="str">
        <f t="shared" si="39"/>
        <v/>
      </c>
      <c r="AN124" s="15" t="str">
        <f>IF(AE124=0,"",IF(AE124&lt;=3,'Fase 1'!$AM$7*'Fase 1'!$AN$7,IF(AE124=4,'Fase 2'!$AM$7*'Fase 2'!$AN$14,IF(AE124=5,'Fase 2'!$AM$7*'Fase 2'!$AN$15,IF(AE124=6,'Fase 2'!$AM$7*'Fase 2'!$AN$16,IF(AE124=7,'Fase 3'!$AM$7*'Fase 3'!$AN$7,IF(AE124=8,'Fase 4'!$AM$7*'Fase 4'!$AN$14,IF(AE124=8,'Fase 4'!$AM$7*'Fase 4'!$AN$14,IF(AE124=9,'Fase 4'!$AM$7*'Fase 4'!$AN$15,IF(AE124=10,'Fase 4'!$AM$7*'Fase 4'!$AN$16,""))))))))))</f>
        <v/>
      </c>
    </row>
    <row r="125" spans="2:40" x14ac:dyDescent="0.25">
      <c r="B125" s="157" t="str">
        <f>IF(B124="","",IF(B124&lt;'Fase 1'!$B$5,B124+1,""))</f>
        <v/>
      </c>
      <c r="C125" s="158" t="str">
        <f t="shared" si="30"/>
        <v/>
      </c>
      <c r="D125" s="159" t="str">
        <f t="shared" si="31"/>
        <v/>
      </c>
      <c r="E125" s="160" t="str">
        <f t="shared" si="32"/>
        <v/>
      </c>
      <c r="F125" s="165"/>
      <c r="G125" s="162" t="str">
        <f>IF('Fase 1'!$B$5="","",IF($G$5="","",IF(AJ125="","",IF(100-(AK125-AL125)/AJ125*100&lt;10,"&lt; 10",100-(AK125-AL125)/AJ125*100))))</f>
        <v/>
      </c>
      <c r="H125" s="168"/>
      <c r="I125" s="167"/>
      <c r="M125" s="153" t="str">
        <f>IF($AE125=1,IF($B125&lt;=M124,M124,Resumo!$H$9+M124),"")</f>
        <v/>
      </c>
      <c r="N125" s="153" t="str">
        <f>IF($AE125=2,IF($B125&lt;=N124,N124,Resumo!$H$10+N124),IF($AE126-$AE125=0,"",M125))</f>
        <v/>
      </c>
      <c r="O125" s="153" t="str">
        <f>IF($AE125=3,IF($B125&lt;=O124,O124,Resumo!$H$11+O124),IF($AE126-$AE125=0,"",N125))</f>
        <v/>
      </c>
      <c r="P125" s="153" t="str">
        <f>IF($AE125=4,IF($B125&lt;=P124,P124,Resumo!$H$12+P124),IF($AE126-$AE125=0,"",O125))</f>
        <v/>
      </c>
      <c r="Q125" s="153" t="str">
        <f>IF($AE125=5,IF($B125&lt;=Q124,Q124,Resumo!$H$13+Q124),IF($AE126-$AE125=0,"",P125))</f>
        <v/>
      </c>
      <c r="R125" s="153" t="str">
        <f>IF($AE125=6,IF($B125&lt;=R124,R124,Resumo!$H$14+R124),IF($AE126-$AE125=0,"",Q125))</f>
        <v/>
      </c>
      <c r="S125" s="153" t="str">
        <f>IF($AE125=7,IF($B125&lt;=S124,S124,Resumo!$H$15+S124),IF($AE126-$AE125=0,"",R125))</f>
        <v/>
      </c>
      <c r="T125" s="153" t="str">
        <f>IF($AE125=8,IF($B125&lt;=T124,T124,Resumo!$H$16+T124),IF($AE126-$AE125=0,"",S125))</f>
        <v/>
      </c>
      <c r="U125" s="153" t="str">
        <f>IF($AE125=9,IF($B125&lt;=U124,U124,Resumo!$H$17+U124),IF($AE126-$AE125=0,"",T125))</f>
        <v/>
      </c>
      <c r="V125" s="153" t="str">
        <f>IF($AE125=10,IF($B125&lt;=V124,V124,Resumo!$H$18+V124),IF($AE126-$AE125=0,"",U125))</f>
        <v/>
      </c>
      <c r="X125" s="150">
        <f t="shared" si="33"/>
        <v>0</v>
      </c>
      <c r="Y125" s="150">
        <f t="shared" si="34"/>
        <v>0</v>
      </c>
      <c r="Z125" s="150">
        <f>IF(B125&lt;=Resumo!$F$9,1,IF(B125&lt;=Resumo!$F$10,2,""))</f>
        <v>1</v>
      </c>
      <c r="AA125" s="150">
        <f>IF(B125&lt;=Resumo!$F$11,IF(B125&gt;=Resumo!$D$11,3,""),IF(B125&lt;=Resumo!$F$12,IF(B125&gt;=Resumo!$D$12,4,""),""))</f>
        <v>3</v>
      </c>
      <c r="AB125" s="150">
        <f>IF(B125&lt;=Resumo!$F$13,IF(B125&gt;=Resumo!$D$13,5,""),IF(B125&lt;=Resumo!$F$14,IF(B125&gt;=Resumo!$D$14,6,""),""))</f>
        <v>5</v>
      </c>
      <c r="AC125" s="150">
        <f>IF(B125&lt;=Resumo!$F$15,IF(B125&gt;=Resumo!$D$15,7,""),IF(B125&lt;=Resumo!$F$16,IF(B125&gt;=Resumo!$D$16,8,""),""))</f>
        <v>7</v>
      </c>
      <c r="AD125" s="150">
        <f>IF(B125&lt;=Resumo!$F$17,IF(B125&gt;=Resumo!$D$17,9,""),IF(B125&lt;=Resumo!$F$18,IF(B125&gt;=Resumo!$D$18,10,""),""))</f>
        <v>9</v>
      </c>
      <c r="AE125" s="15">
        <f t="shared" si="35"/>
        <v>25</v>
      </c>
      <c r="AF125" s="15" t="str">
        <f>IF(AE125=1,Resumo!$G$9,IF(AE125=2,Resumo!$G$10,IF(AE125=3,Resumo!$G$11,IF(AE125=4,Resumo!$G$12,IF(AE125=5,Resumo!$G$13,IF(AE125=6,Resumo!$G$14,IF(AE125=7,Resumo!$G$15,IF(AE125=8,Resumo!$G$16,IF(AE125=9,Resumo!$G$17,IF(AE125=10,Resumo!$G$18,""))))))))))</f>
        <v/>
      </c>
      <c r="AH125" s="15" t="str">
        <f t="shared" si="36"/>
        <v/>
      </c>
      <c r="AI125" s="15">
        <f t="shared" si="37"/>
        <v>0</v>
      </c>
      <c r="AJ125" s="15" t="e">
        <f>IF(AE125=1,'Fase 1'!$AI$7*'Fase 1'!$AQ$10,IF(AE125=2,'Fase 1'!$AI$7*'Fase 1'!$AQ$11,IF(AE125=3,'Fase 1'!$AI$7*'Fase 1'!$AQ$12,IF(AE125=4,'Fase 1'!$AI$7*'Fase 2'!$AQ$10,IF(AE125=5,'Fase 1'!$AI$7*'Fase 2'!$AQ$11,IF(AE125=6,'Fase 1'!$AI$7*'Fase 2'!$AQ$12,IF(AE125&gt;=7,'Fase 1'!$AI$7*'Fase 1'!$AJ$7,"")))))))</f>
        <v>#VALUE!</v>
      </c>
      <c r="AK125" s="15" t="str">
        <f>IF(AE125=1,'Fase 1'!$AQ$14,IF(AE125=2,'Fase 1'!$AQ$15,IF(AE125=3,'Fase 1'!$AQ$16,IF(AE125=4,'Fase 2'!$AQ$14,IF(AE125=5,'Fase 2'!$AQ$15,IF(AE125=6,'Fase 2'!$AQ$16,IF(AE125=7,'Fase 3'!$AQ$11,IF(AE125=8,'Fase 4'!$AQ$12,IF(AE125=9,'Fase 4'!$AQ$12,IF(AE125=10,'Fase 4'!$AQ$12,""))))))))))</f>
        <v/>
      </c>
      <c r="AL125" s="15" t="str">
        <f t="shared" si="38"/>
        <v/>
      </c>
      <c r="AM125" s="15" t="str">
        <f t="shared" si="39"/>
        <v/>
      </c>
      <c r="AN125" s="15" t="str">
        <f>IF(AE125=0,"",IF(AE125&lt;=3,'Fase 1'!$AM$7*'Fase 1'!$AN$7,IF(AE125=4,'Fase 2'!$AM$7*'Fase 2'!$AN$14,IF(AE125=5,'Fase 2'!$AM$7*'Fase 2'!$AN$15,IF(AE125=6,'Fase 2'!$AM$7*'Fase 2'!$AN$16,IF(AE125=7,'Fase 3'!$AM$7*'Fase 3'!$AN$7,IF(AE125=8,'Fase 4'!$AM$7*'Fase 4'!$AN$14,IF(AE125=8,'Fase 4'!$AM$7*'Fase 4'!$AN$14,IF(AE125=9,'Fase 4'!$AM$7*'Fase 4'!$AN$15,IF(AE125=10,'Fase 4'!$AM$7*'Fase 4'!$AN$16,""))))))))))</f>
        <v/>
      </c>
    </row>
    <row r="126" spans="2:40" x14ac:dyDescent="0.25">
      <c r="B126" s="157" t="str">
        <f>IF(B125="","",IF(B125&lt;'Fase 1'!$B$5,B125+1,""))</f>
        <v/>
      </c>
      <c r="C126" s="158" t="str">
        <f t="shared" si="30"/>
        <v/>
      </c>
      <c r="D126" s="159" t="str">
        <f t="shared" si="31"/>
        <v/>
      </c>
      <c r="E126" s="160" t="str">
        <f t="shared" si="32"/>
        <v/>
      </c>
      <c r="F126" s="165"/>
      <c r="G126" s="162" t="str">
        <f>IF('Fase 1'!$B$5="","",IF($G$5="","",IF(AJ126="","",IF(100-(AK126-AL126)/AJ126*100&lt;10,"&lt; 10",100-(AK126-AL126)/AJ126*100))))</f>
        <v/>
      </c>
      <c r="H126" s="168"/>
      <c r="I126" s="167"/>
      <c r="M126" s="153" t="str">
        <f>IF($AE126=1,IF($B126&lt;=M125,M125,Resumo!$H$9+M125),"")</f>
        <v/>
      </c>
      <c r="N126" s="153" t="str">
        <f>IF($AE126=2,IF($B126&lt;=N125,N125,Resumo!$H$10+N125),IF($AE127-$AE126=0,"",M126))</f>
        <v/>
      </c>
      <c r="O126" s="153" t="str">
        <f>IF($AE126=3,IF($B126&lt;=O125,O125,Resumo!$H$11+O125),IF($AE127-$AE126=0,"",N126))</f>
        <v/>
      </c>
      <c r="P126" s="153" t="str">
        <f>IF($AE126=4,IF($B126&lt;=P125,P125,Resumo!$H$12+P125),IF($AE127-$AE126=0,"",O126))</f>
        <v/>
      </c>
      <c r="Q126" s="153" t="str">
        <f>IF($AE126=5,IF($B126&lt;=Q125,Q125,Resumo!$H$13+Q125),IF($AE127-$AE126=0,"",P126))</f>
        <v/>
      </c>
      <c r="R126" s="153" t="str">
        <f>IF($AE126=6,IF($B126&lt;=R125,R125,Resumo!$H$14+R125),IF($AE127-$AE126=0,"",Q126))</f>
        <v/>
      </c>
      <c r="S126" s="153" t="str">
        <f>IF($AE126=7,IF($B126&lt;=S125,S125,Resumo!$H$15+S125),IF($AE127-$AE126=0,"",R126))</f>
        <v/>
      </c>
      <c r="T126" s="153" t="str">
        <f>IF($AE126=8,IF($B126&lt;=T125,T125,Resumo!$H$16+T125),IF($AE127-$AE126=0,"",S126))</f>
        <v/>
      </c>
      <c r="U126" s="153" t="str">
        <f>IF($AE126=9,IF($B126&lt;=U125,U125,Resumo!$H$17+U125),IF($AE127-$AE126=0,"",T126))</f>
        <v/>
      </c>
      <c r="V126" s="153" t="str">
        <f>IF($AE126=10,IF($B126&lt;=V125,V125,Resumo!$H$18+V125),IF($AE127-$AE126=0,"",U126))</f>
        <v/>
      </c>
      <c r="X126" s="150">
        <f t="shared" si="33"/>
        <v>0</v>
      </c>
      <c r="Y126" s="150">
        <f t="shared" si="34"/>
        <v>0</v>
      </c>
      <c r="Z126" s="150">
        <f>IF(B126&lt;=Resumo!$F$9,1,IF(B126&lt;=Resumo!$F$10,2,""))</f>
        <v>1</v>
      </c>
      <c r="AA126" s="150">
        <f>IF(B126&lt;=Resumo!$F$11,IF(B126&gt;=Resumo!$D$11,3,""),IF(B126&lt;=Resumo!$F$12,IF(B126&gt;=Resumo!$D$12,4,""),""))</f>
        <v>3</v>
      </c>
      <c r="AB126" s="150">
        <f>IF(B126&lt;=Resumo!$F$13,IF(B126&gt;=Resumo!$D$13,5,""),IF(B126&lt;=Resumo!$F$14,IF(B126&gt;=Resumo!$D$14,6,""),""))</f>
        <v>5</v>
      </c>
      <c r="AC126" s="150">
        <f>IF(B126&lt;=Resumo!$F$15,IF(B126&gt;=Resumo!$D$15,7,""),IF(B126&lt;=Resumo!$F$16,IF(B126&gt;=Resumo!$D$16,8,""),""))</f>
        <v>7</v>
      </c>
      <c r="AD126" s="150">
        <f>IF(B126&lt;=Resumo!$F$17,IF(B126&gt;=Resumo!$D$17,9,""),IF(B126&lt;=Resumo!$F$18,IF(B126&gt;=Resumo!$D$18,10,""),""))</f>
        <v>9</v>
      </c>
      <c r="AE126" s="15">
        <f t="shared" si="35"/>
        <v>25</v>
      </c>
      <c r="AF126" s="15" t="str">
        <f>IF(AE126=1,Resumo!$G$9,IF(AE126=2,Resumo!$G$10,IF(AE126=3,Resumo!$G$11,IF(AE126=4,Resumo!$G$12,IF(AE126=5,Resumo!$G$13,IF(AE126=6,Resumo!$G$14,IF(AE126=7,Resumo!$G$15,IF(AE126=8,Resumo!$G$16,IF(AE126=9,Resumo!$G$17,IF(AE126=10,Resumo!$G$18,""))))))))))</f>
        <v/>
      </c>
      <c r="AH126" s="15" t="str">
        <f t="shared" si="36"/>
        <v/>
      </c>
      <c r="AI126" s="15">
        <f t="shared" si="37"/>
        <v>0</v>
      </c>
      <c r="AJ126" s="15" t="e">
        <f>IF(AE126=1,'Fase 1'!$AI$7*'Fase 1'!$AQ$10,IF(AE126=2,'Fase 1'!$AI$7*'Fase 1'!$AQ$11,IF(AE126=3,'Fase 1'!$AI$7*'Fase 1'!$AQ$12,IF(AE126=4,'Fase 1'!$AI$7*'Fase 2'!$AQ$10,IF(AE126=5,'Fase 1'!$AI$7*'Fase 2'!$AQ$11,IF(AE126=6,'Fase 1'!$AI$7*'Fase 2'!$AQ$12,IF(AE126&gt;=7,'Fase 1'!$AI$7*'Fase 1'!$AJ$7,"")))))))</f>
        <v>#VALUE!</v>
      </c>
      <c r="AK126" s="15" t="str">
        <f>IF(AE126=1,'Fase 1'!$AQ$14,IF(AE126=2,'Fase 1'!$AQ$15,IF(AE126=3,'Fase 1'!$AQ$16,IF(AE126=4,'Fase 2'!$AQ$14,IF(AE126=5,'Fase 2'!$AQ$15,IF(AE126=6,'Fase 2'!$AQ$16,IF(AE126=7,'Fase 3'!$AQ$11,IF(AE126=8,'Fase 4'!$AQ$12,IF(AE126=9,'Fase 4'!$AQ$12,IF(AE126=10,'Fase 4'!$AQ$12,""))))))))))</f>
        <v/>
      </c>
      <c r="AL126" s="15" t="str">
        <f t="shared" si="38"/>
        <v/>
      </c>
      <c r="AM126" s="15" t="str">
        <f t="shared" si="39"/>
        <v/>
      </c>
      <c r="AN126" s="15" t="str">
        <f>IF(AE126=0,"",IF(AE126&lt;=3,'Fase 1'!$AM$7*'Fase 1'!$AN$7,IF(AE126=4,'Fase 2'!$AM$7*'Fase 2'!$AN$14,IF(AE126=5,'Fase 2'!$AM$7*'Fase 2'!$AN$15,IF(AE126=6,'Fase 2'!$AM$7*'Fase 2'!$AN$16,IF(AE126=7,'Fase 3'!$AM$7*'Fase 3'!$AN$7,IF(AE126=8,'Fase 4'!$AM$7*'Fase 4'!$AN$14,IF(AE126=8,'Fase 4'!$AM$7*'Fase 4'!$AN$14,IF(AE126=9,'Fase 4'!$AM$7*'Fase 4'!$AN$15,IF(AE126=10,'Fase 4'!$AM$7*'Fase 4'!$AN$16,""))))))))))</f>
        <v/>
      </c>
    </row>
    <row r="127" spans="2:40" x14ac:dyDescent="0.25">
      <c r="B127" s="157" t="str">
        <f>IF(B126="","",IF(B126&lt;'Fase 1'!$B$5,B126+1,""))</f>
        <v/>
      </c>
      <c r="C127" s="158" t="str">
        <f t="shared" si="30"/>
        <v/>
      </c>
      <c r="D127" s="159" t="str">
        <f t="shared" si="31"/>
        <v/>
      </c>
      <c r="E127" s="160" t="str">
        <f t="shared" si="32"/>
        <v/>
      </c>
      <c r="F127" s="165"/>
      <c r="G127" s="162" t="str">
        <f>IF('Fase 1'!$B$5="","",IF($G$5="","",IF(AJ127="","",IF(100-(AK127-AL127)/AJ127*100&lt;10,"&lt; 10",100-(AK127-AL127)/AJ127*100))))</f>
        <v/>
      </c>
      <c r="H127" s="168"/>
      <c r="I127" s="167"/>
      <c r="M127" s="153" t="str">
        <f>IF($AE127=1,IF($B127&lt;=M126,M126,Resumo!$H$9+M126),"")</f>
        <v/>
      </c>
      <c r="N127" s="153" t="str">
        <f>IF($AE127=2,IF($B127&lt;=N126,N126,Resumo!$H$10+N126),IF($AE128-$AE127=0,"",M127))</f>
        <v/>
      </c>
      <c r="O127" s="153" t="str">
        <f>IF($AE127=3,IF($B127&lt;=O126,O126,Resumo!$H$11+O126),IF($AE128-$AE127=0,"",N127))</f>
        <v/>
      </c>
      <c r="P127" s="153" t="str">
        <f>IF($AE127=4,IF($B127&lt;=P126,P126,Resumo!$H$12+P126),IF($AE128-$AE127=0,"",O127))</f>
        <v/>
      </c>
      <c r="Q127" s="153" t="str">
        <f>IF($AE127=5,IF($B127&lt;=Q126,Q126,Resumo!$H$13+Q126),IF($AE128-$AE127=0,"",P127))</f>
        <v/>
      </c>
      <c r="R127" s="153" t="str">
        <f>IF($AE127=6,IF($B127&lt;=R126,R126,Resumo!$H$14+R126),IF($AE128-$AE127=0,"",Q127))</f>
        <v/>
      </c>
      <c r="S127" s="153" t="str">
        <f>IF($AE127=7,IF($B127&lt;=S126,S126,Resumo!$H$15+S126),IF($AE128-$AE127=0,"",R127))</f>
        <v/>
      </c>
      <c r="T127" s="153" t="str">
        <f>IF($AE127=8,IF($B127&lt;=T126,T126,Resumo!$H$16+T126),IF($AE128-$AE127=0,"",S127))</f>
        <v/>
      </c>
      <c r="U127" s="153" t="str">
        <f>IF($AE127=9,IF($B127&lt;=U126,U126,Resumo!$H$17+U126),IF($AE128-$AE127=0,"",T127))</f>
        <v/>
      </c>
      <c r="V127" s="153" t="str">
        <f>IF($AE127=10,IF($B127&lt;=V126,V126,Resumo!$H$18+V126),IF($AE128-$AE127=0,"",U127))</f>
        <v/>
      </c>
      <c r="X127" s="150">
        <f t="shared" si="33"/>
        <v>0</v>
      </c>
      <c r="Y127" s="150">
        <f t="shared" si="34"/>
        <v>0</v>
      </c>
      <c r="Z127" s="150">
        <f>IF(B127&lt;=Resumo!$F$9,1,IF(B127&lt;=Resumo!$F$10,2,""))</f>
        <v>1</v>
      </c>
      <c r="AA127" s="150">
        <f>IF(B127&lt;=Resumo!$F$11,IF(B127&gt;=Resumo!$D$11,3,""),IF(B127&lt;=Resumo!$F$12,IF(B127&gt;=Resumo!$D$12,4,""),""))</f>
        <v>3</v>
      </c>
      <c r="AB127" s="150">
        <f>IF(B127&lt;=Resumo!$F$13,IF(B127&gt;=Resumo!$D$13,5,""),IF(B127&lt;=Resumo!$F$14,IF(B127&gt;=Resumo!$D$14,6,""),""))</f>
        <v>5</v>
      </c>
      <c r="AC127" s="150">
        <f>IF(B127&lt;=Resumo!$F$15,IF(B127&gt;=Resumo!$D$15,7,""),IF(B127&lt;=Resumo!$F$16,IF(B127&gt;=Resumo!$D$16,8,""),""))</f>
        <v>7</v>
      </c>
      <c r="AD127" s="150">
        <f>IF(B127&lt;=Resumo!$F$17,IF(B127&gt;=Resumo!$D$17,9,""),IF(B127&lt;=Resumo!$F$18,IF(B127&gt;=Resumo!$D$18,10,""),""))</f>
        <v>9</v>
      </c>
      <c r="AE127" s="15">
        <f t="shared" si="35"/>
        <v>25</v>
      </c>
      <c r="AF127" s="15" t="str">
        <f>IF(AE127=1,Resumo!$G$9,IF(AE127=2,Resumo!$G$10,IF(AE127=3,Resumo!$G$11,IF(AE127=4,Resumo!$G$12,IF(AE127=5,Resumo!$G$13,IF(AE127=6,Resumo!$G$14,IF(AE127=7,Resumo!$G$15,IF(AE127=8,Resumo!$G$16,IF(AE127=9,Resumo!$G$17,IF(AE127=10,Resumo!$G$18,""))))))))))</f>
        <v/>
      </c>
      <c r="AH127" s="15" t="str">
        <f t="shared" si="36"/>
        <v/>
      </c>
      <c r="AI127" s="15">
        <f t="shared" si="37"/>
        <v>0</v>
      </c>
      <c r="AJ127" s="15" t="e">
        <f>IF(AE127=1,'Fase 1'!$AI$7*'Fase 1'!$AQ$10,IF(AE127=2,'Fase 1'!$AI$7*'Fase 1'!$AQ$11,IF(AE127=3,'Fase 1'!$AI$7*'Fase 1'!$AQ$12,IF(AE127=4,'Fase 1'!$AI$7*'Fase 2'!$AQ$10,IF(AE127=5,'Fase 1'!$AI$7*'Fase 2'!$AQ$11,IF(AE127=6,'Fase 1'!$AI$7*'Fase 2'!$AQ$12,IF(AE127&gt;=7,'Fase 1'!$AI$7*'Fase 1'!$AJ$7,"")))))))</f>
        <v>#VALUE!</v>
      </c>
      <c r="AK127" s="15" t="str">
        <f>IF(AE127=1,'Fase 1'!$AQ$14,IF(AE127=2,'Fase 1'!$AQ$15,IF(AE127=3,'Fase 1'!$AQ$16,IF(AE127=4,'Fase 2'!$AQ$14,IF(AE127=5,'Fase 2'!$AQ$15,IF(AE127=6,'Fase 2'!$AQ$16,IF(AE127=7,'Fase 3'!$AQ$11,IF(AE127=8,'Fase 4'!$AQ$12,IF(AE127=9,'Fase 4'!$AQ$12,IF(AE127=10,'Fase 4'!$AQ$12,""))))))))))</f>
        <v/>
      </c>
      <c r="AL127" s="15" t="str">
        <f t="shared" si="38"/>
        <v/>
      </c>
      <c r="AM127" s="15" t="str">
        <f t="shared" si="39"/>
        <v/>
      </c>
      <c r="AN127" s="15" t="str">
        <f>IF(AE127=0,"",IF(AE127&lt;=3,'Fase 1'!$AM$7*'Fase 1'!$AN$7,IF(AE127=4,'Fase 2'!$AM$7*'Fase 2'!$AN$14,IF(AE127=5,'Fase 2'!$AM$7*'Fase 2'!$AN$15,IF(AE127=6,'Fase 2'!$AM$7*'Fase 2'!$AN$16,IF(AE127=7,'Fase 3'!$AM$7*'Fase 3'!$AN$7,IF(AE127=8,'Fase 4'!$AM$7*'Fase 4'!$AN$14,IF(AE127=8,'Fase 4'!$AM$7*'Fase 4'!$AN$14,IF(AE127=9,'Fase 4'!$AM$7*'Fase 4'!$AN$15,IF(AE127=10,'Fase 4'!$AM$7*'Fase 4'!$AN$16,""))))))))))</f>
        <v/>
      </c>
    </row>
    <row r="128" spans="2:40" x14ac:dyDescent="0.25">
      <c r="B128" s="157" t="str">
        <f>IF(B127="","",IF(B127&lt;'Fase 1'!$B$5,B127+1,""))</f>
        <v/>
      </c>
      <c r="C128" s="158" t="str">
        <f t="shared" si="30"/>
        <v/>
      </c>
      <c r="D128" s="159" t="str">
        <f t="shared" si="31"/>
        <v/>
      </c>
      <c r="E128" s="160" t="str">
        <f t="shared" si="32"/>
        <v/>
      </c>
      <c r="F128" s="165"/>
      <c r="G128" s="162" t="str">
        <f>IF('Fase 1'!$B$5="","",IF($G$5="","",IF(AJ128="","",IF(100-(AK128-AL128)/AJ128*100&lt;10,"&lt; 10",100-(AK128-AL128)/AJ128*100))))</f>
        <v/>
      </c>
      <c r="H128" s="168"/>
      <c r="I128" s="167"/>
      <c r="M128" s="153" t="str">
        <f>IF($AE128=1,IF($B128&lt;=M127,M127,Resumo!$H$9+M127),"")</f>
        <v/>
      </c>
      <c r="N128" s="153" t="str">
        <f>IF($AE128=2,IF($B128&lt;=N127,N127,Resumo!$H$10+N127),IF($AE129-$AE128=0,"",M128))</f>
        <v/>
      </c>
      <c r="O128" s="153" t="str">
        <f>IF($AE128=3,IF($B128&lt;=O127,O127,Resumo!$H$11+O127),IF($AE129-$AE128=0,"",N128))</f>
        <v/>
      </c>
      <c r="P128" s="153" t="str">
        <f>IF($AE128=4,IF($B128&lt;=P127,P127,Resumo!$H$12+P127),IF($AE129-$AE128=0,"",O128))</f>
        <v/>
      </c>
      <c r="Q128" s="153" t="str">
        <f>IF($AE128=5,IF($B128&lt;=Q127,Q127,Resumo!$H$13+Q127),IF($AE129-$AE128=0,"",P128))</f>
        <v/>
      </c>
      <c r="R128" s="153" t="str">
        <f>IF($AE128=6,IF($B128&lt;=R127,R127,Resumo!$H$14+R127),IF($AE129-$AE128=0,"",Q128))</f>
        <v/>
      </c>
      <c r="S128" s="153" t="str">
        <f>IF($AE128=7,IF($B128&lt;=S127,S127,Resumo!$H$15+S127),IF($AE129-$AE128=0,"",R128))</f>
        <v/>
      </c>
      <c r="T128" s="153" t="str">
        <f>IF($AE128=8,IF($B128&lt;=T127,T127,Resumo!$H$16+T127),IF($AE129-$AE128=0,"",S128))</f>
        <v/>
      </c>
      <c r="U128" s="153" t="str">
        <f>IF($AE128=9,IF($B128&lt;=U127,U127,Resumo!$H$17+U127),IF($AE129-$AE128=0,"",T128))</f>
        <v/>
      </c>
      <c r="V128" s="153" t="str">
        <f>IF($AE128=10,IF($B128&lt;=V127,V127,Resumo!$H$18+V127),IF($AE129-$AE128=0,"",U128))</f>
        <v/>
      </c>
      <c r="X128" s="150">
        <f t="shared" si="33"/>
        <v>0</v>
      </c>
      <c r="Y128" s="150">
        <f t="shared" si="34"/>
        <v>0</v>
      </c>
      <c r="Z128" s="150">
        <f>IF(B128&lt;=Resumo!$F$9,1,IF(B128&lt;=Resumo!$F$10,2,""))</f>
        <v>1</v>
      </c>
      <c r="AA128" s="150">
        <f>IF(B128&lt;=Resumo!$F$11,IF(B128&gt;=Resumo!$D$11,3,""),IF(B128&lt;=Resumo!$F$12,IF(B128&gt;=Resumo!$D$12,4,""),""))</f>
        <v>3</v>
      </c>
      <c r="AB128" s="150">
        <f>IF(B128&lt;=Resumo!$F$13,IF(B128&gt;=Resumo!$D$13,5,""),IF(B128&lt;=Resumo!$F$14,IF(B128&gt;=Resumo!$D$14,6,""),""))</f>
        <v>5</v>
      </c>
      <c r="AC128" s="150">
        <f>IF(B128&lt;=Resumo!$F$15,IF(B128&gt;=Resumo!$D$15,7,""),IF(B128&lt;=Resumo!$F$16,IF(B128&gt;=Resumo!$D$16,8,""),""))</f>
        <v>7</v>
      </c>
      <c r="AD128" s="150">
        <f>IF(B128&lt;=Resumo!$F$17,IF(B128&gt;=Resumo!$D$17,9,""),IF(B128&lt;=Resumo!$F$18,IF(B128&gt;=Resumo!$D$18,10,""),""))</f>
        <v>9</v>
      </c>
      <c r="AE128" s="15">
        <f t="shared" si="35"/>
        <v>25</v>
      </c>
      <c r="AF128" s="15" t="str">
        <f>IF(AE128=1,Resumo!$G$9,IF(AE128=2,Resumo!$G$10,IF(AE128=3,Resumo!$G$11,IF(AE128=4,Resumo!$G$12,IF(AE128=5,Resumo!$G$13,IF(AE128=6,Resumo!$G$14,IF(AE128=7,Resumo!$G$15,IF(AE128=8,Resumo!$G$16,IF(AE128=9,Resumo!$G$17,IF(AE128=10,Resumo!$G$18,""))))))))))</f>
        <v/>
      </c>
      <c r="AH128" s="15" t="str">
        <f t="shared" si="36"/>
        <v/>
      </c>
      <c r="AI128" s="15">
        <f t="shared" si="37"/>
        <v>0</v>
      </c>
      <c r="AJ128" s="15" t="e">
        <f>IF(AE128=1,'Fase 1'!$AI$7*'Fase 1'!$AQ$10,IF(AE128=2,'Fase 1'!$AI$7*'Fase 1'!$AQ$11,IF(AE128=3,'Fase 1'!$AI$7*'Fase 1'!$AQ$12,IF(AE128=4,'Fase 1'!$AI$7*'Fase 2'!$AQ$10,IF(AE128=5,'Fase 1'!$AI$7*'Fase 2'!$AQ$11,IF(AE128=6,'Fase 1'!$AI$7*'Fase 2'!$AQ$12,IF(AE128&gt;=7,'Fase 1'!$AI$7*'Fase 1'!$AJ$7,"")))))))</f>
        <v>#VALUE!</v>
      </c>
      <c r="AK128" s="15" t="str">
        <f>IF(AE128=1,'Fase 1'!$AQ$14,IF(AE128=2,'Fase 1'!$AQ$15,IF(AE128=3,'Fase 1'!$AQ$16,IF(AE128=4,'Fase 2'!$AQ$14,IF(AE128=5,'Fase 2'!$AQ$15,IF(AE128=6,'Fase 2'!$AQ$16,IF(AE128=7,'Fase 3'!$AQ$11,IF(AE128=8,'Fase 4'!$AQ$12,IF(AE128=9,'Fase 4'!$AQ$12,IF(AE128=10,'Fase 4'!$AQ$12,""))))))))))</f>
        <v/>
      </c>
      <c r="AL128" s="15" t="str">
        <f t="shared" si="38"/>
        <v/>
      </c>
      <c r="AM128" s="15" t="str">
        <f t="shared" si="39"/>
        <v/>
      </c>
      <c r="AN128" s="15" t="str">
        <f>IF(AE128=0,"",IF(AE128&lt;=3,'Fase 1'!$AM$7*'Fase 1'!$AN$7,IF(AE128=4,'Fase 2'!$AM$7*'Fase 2'!$AN$14,IF(AE128=5,'Fase 2'!$AM$7*'Fase 2'!$AN$15,IF(AE128=6,'Fase 2'!$AM$7*'Fase 2'!$AN$16,IF(AE128=7,'Fase 3'!$AM$7*'Fase 3'!$AN$7,IF(AE128=8,'Fase 4'!$AM$7*'Fase 4'!$AN$14,IF(AE128=8,'Fase 4'!$AM$7*'Fase 4'!$AN$14,IF(AE128=9,'Fase 4'!$AM$7*'Fase 4'!$AN$15,IF(AE128=10,'Fase 4'!$AM$7*'Fase 4'!$AN$16,""))))))))))</f>
        <v/>
      </c>
    </row>
    <row r="129" spans="2:40" x14ac:dyDescent="0.25">
      <c r="B129" s="157" t="str">
        <f>IF(B128="","",IF(B128&lt;'Fase 1'!$B$5,B128+1,""))</f>
        <v/>
      </c>
      <c r="C129" s="158" t="str">
        <f t="shared" si="30"/>
        <v/>
      </c>
      <c r="D129" s="159" t="str">
        <f t="shared" si="31"/>
        <v/>
      </c>
      <c r="E129" s="160" t="str">
        <f t="shared" si="32"/>
        <v/>
      </c>
      <c r="F129" s="165"/>
      <c r="G129" s="162" t="str">
        <f>IF('Fase 1'!$B$5="","",IF($G$5="","",IF(AJ129="","",IF(100-(AK129-AL129)/AJ129*100&lt;10,"&lt; 10",100-(AK129-AL129)/AJ129*100))))</f>
        <v/>
      </c>
      <c r="H129" s="168"/>
      <c r="I129" s="167"/>
      <c r="M129" s="153" t="str">
        <f>IF($AE129=1,IF($B129&lt;=M128,M128,Resumo!$H$9+M128),"")</f>
        <v/>
      </c>
      <c r="N129" s="153" t="str">
        <f>IF($AE129=2,IF($B129&lt;=N128,N128,Resumo!$H$10+N128),IF($AE130-$AE129=0,"",M129))</f>
        <v/>
      </c>
      <c r="O129" s="153" t="str">
        <f>IF($AE129=3,IF($B129&lt;=O128,O128,Resumo!$H$11+O128),IF($AE130-$AE129=0,"",N129))</f>
        <v/>
      </c>
      <c r="P129" s="153" t="str">
        <f>IF($AE129=4,IF($B129&lt;=P128,P128,Resumo!$H$12+P128),IF($AE130-$AE129=0,"",O129))</f>
        <v/>
      </c>
      <c r="Q129" s="153" t="str">
        <f>IF($AE129=5,IF($B129&lt;=Q128,Q128,Resumo!$H$13+Q128),IF($AE130-$AE129=0,"",P129))</f>
        <v/>
      </c>
      <c r="R129" s="153" t="str">
        <f>IF($AE129=6,IF($B129&lt;=R128,R128,Resumo!$H$14+R128),IF($AE130-$AE129=0,"",Q129))</f>
        <v/>
      </c>
      <c r="S129" s="153" t="str">
        <f>IF($AE129=7,IF($B129&lt;=S128,S128,Resumo!$H$15+S128),IF($AE130-$AE129=0,"",R129))</f>
        <v/>
      </c>
      <c r="T129" s="153" t="str">
        <f>IF($AE129=8,IF($B129&lt;=T128,T128,Resumo!$H$16+T128),IF($AE130-$AE129=0,"",S129))</f>
        <v/>
      </c>
      <c r="U129" s="153" t="str">
        <f>IF($AE129=9,IF($B129&lt;=U128,U128,Resumo!$H$17+U128),IF($AE130-$AE129=0,"",T129))</f>
        <v/>
      </c>
      <c r="V129" s="153" t="str">
        <f>IF($AE129=10,IF($B129&lt;=V128,V128,Resumo!$H$18+V128),IF($AE130-$AE129=0,"",U129))</f>
        <v/>
      </c>
      <c r="X129" s="150">
        <f t="shared" si="33"/>
        <v>0</v>
      </c>
      <c r="Y129" s="150">
        <f t="shared" si="34"/>
        <v>0</v>
      </c>
      <c r="Z129" s="150">
        <f>IF(B129&lt;=Resumo!$F$9,1,IF(B129&lt;=Resumo!$F$10,2,""))</f>
        <v>1</v>
      </c>
      <c r="AA129" s="150">
        <f>IF(B129&lt;=Resumo!$F$11,IF(B129&gt;=Resumo!$D$11,3,""),IF(B129&lt;=Resumo!$F$12,IF(B129&gt;=Resumo!$D$12,4,""),""))</f>
        <v>3</v>
      </c>
      <c r="AB129" s="150">
        <f>IF(B129&lt;=Resumo!$F$13,IF(B129&gt;=Resumo!$D$13,5,""),IF(B129&lt;=Resumo!$F$14,IF(B129&gt;=Resumo!$D$14,6,""),""))</f>
        <v>5</v>
      </c>
      <c r="AC129" s="150">
        <f>IF(B129&lt;=Resumo!$F$15,IF(B129&gt;=Resumo!$D$15,7,""),IF(B129&lt;=Resumo!$F$16,IF(B129&gt;=Resumo!$D$16,8,""),""))</f>
        <v>7</v>
      </c>
      <c r="AD129" s="150">
        <f>IF(B129&lt;=Resumo!$F$17,IF(B129&gt;=Resumo!$D$17,9,""),IF(B129&lt;=Resumo!$F$18,IF(B129&gt;=Resumo!$D$18,10,""),""))</f>
        <v>9</v>
      </c>
      <c r="AE129" s="15">
        <f t="shared" si="35"/>
        <v>25</v>
      </c>
      <c r="AF129" s="15" t="str">
        <f>IF(AE129=1,Resumo!$G$9,IF(AE129=2,Resumo!$G$10,IF(AE129=3,Resumo!$G$11,IF(AE129=4,Resumo!$G$12,IF(AE129=5,Resumo!$G$13,IF(AE129=6,Resumo!$G$14,IF(AE129=7,Resumo!$G$15,IF(AE129=8,Resumo!$G$16,IF(AE129=9,Resumo!$G$17,IF(AE129=10,Resumo!$G$18,""))))))))))</f>
        <v/>
      </c>
      <c r="AH129" s="15" t="str">
        <f t="shared" si="36"/>
        <v/>
      </c>
      <c r="AI129" s="15">
        <f t="shared" si="37"/>
        <v>0</v>
      </c>
      <c r="AJ129" s="15" t="e">
        <f>IF(AE129=1,'Fase 1'!$AI$7*'Fase 1'!$AQ$10,IF(AE129=2,'Fase 1'!$AI$7*'Fase 1'!$AQ$11,IF(AE129=3,'Fase 1'!$AI$7*'Fase 1'!$AQ$12,IF(AE129=4,'Fase 1'!$AI$7*'Fase 2'!$AQ$10,IF(AE129=5,'Fase 1'!$AI$7*'Fase 2'!$AQ$11,IF(AE129=6,'Fase 1'!$AI$7*'Fase 2'!$AQ$12,IF(AE129&gt;=7,'Fase 1'!$AI$7*'Fase 1'!$AJ$7,"")))))))</f>
        <v>#VALUE!</v>
      </c>
      <c r="AK129" s="15" t="str">
        <f>IF(AE129=1,'Fase 1'!$AQ$14,IF(AE129=2,'Fase 1'!$AQ$15,IF(AE129=3,'Fase 1'!$AQ$16,IF(AE129=4,'Fase 2'!$AQ$14,IF(AE129=5,'Fase 2'!$AQ$15,IF(AE129=6,'Fase 2'!$AQ$16,IF(AE129=7,'Fase 3'!$AQ$11,IF(AE129=8,'Fase 4'!$AQ$12,IF(AE129=9,'Fase 4'!$AQ$12,IF(AE129=10,'Fase 4'!$AQ$12,""))))))))))</f>
        <v/>
      </c>
      <c r="AL129" s="15" t="str">
        <f t="shared" si="38"/>
        <v/>
      </c>
      <c r="AM129" s="15" t="str">
        <f t="shared" si="39"/>
        <v/>
      </c>
      <c r="AN129" s="15" t="str">
        <f>IF(AE129=0,"",IF(AE129&lt;=3,'Fase 1'!$AM$7*'Fase 1'!$AN$7,IF(AE129=4,'Fase 2'!$AM$7*'Fase 2'!$AN$14,IF(AE129=5,'Fase 2'!$AM$7*'Fase 2'!$AN$15,IF(AE129=6,'Fase 2'!$AM$7*'Fase 2'!$AN$16,IF(AE129=7,'Fase 3'!$AM$7*'Fase 3'!$AN$7,IF(AE129=8,'Fase 4'!$AM$7*'Fase 4'!$AN$14,IF(AE129=8,'Fase 4'!$AM$7*'Fase 4'!$AN$14,IF(AE129=9,'Fase 4'!$AM$7*'Fase 4'!$AN$15,IF(AE129=10,'Fase 4'!$AM$7*'Fase 4'!$AN$16,""))))))))))</f>
        <v/>
      </c>
    </row>
    <row r="130" spans="2:40" x14ac:dyDescent="0.25">
      <c r="B130" s="157" t="str">
        <f>IF(B129="","",IF(B129&lt;'Fase 1'!$B$5,B129+1,""))</f>
        <v/>
      </c>
      <c r="C130" s="158" t="str">
        <f t="shared" si="30"/>
        <v/>
      </c>
      <c r="D130" s="159" t="str">
        <f t="shared" si="31"/>
        <v/>
      </c>
      <c r="E130" s="160" t="str">
        <f t="shared" si="32"/>
        <v/>
      </c>
      <c r="F130" s="165"/>
      <c r="G130" s="162" t="str">
        <f>IF('Fase 1'!$B$5="","",IF($G$5="","",IF(AJ130="","",IF(100-(AK130-AL130)/AJ130*100&lt;10,"&lt; 10",100-(AK130-AL130)/AJ130*100))))</f>
        <v/>
      </c>
      <c r="H130" s="168"/>
      <c r="I130" s="167"/>
      <c r="M130" s="153" t="str">
        <f>IF($AE130=1,IF($B130&lt;=M129,M129,Resumo!$H$9+M129),"")</f>
        <v/>
      </c>
      <c r="N130" s="153" t="str">
        <f>IF($AE130=2,IF($B130&lt;=N129,N129,Resumo!$H$10+N129),IF($AE131-$AE130=0,"",M130))</f>
        <v/>
      </c>
      <c r="O130" s="153" t="str">
        <f>IF($AE130=3,IF($B130&lt;=O129,O129,Resumo!$H$11+O129),IF($AE131-$AE130=0,"",N130))</f>
        <v/>
      </c>
      <c r="P130" s="153" t="str">
        <f>IF($AE130=4,IF($B130&lt;=P129,P129,Resumo!$H$12+P129),IF($AE131-$AE130=0,"",O130))</f>
        <v/>
      </c>
      <c r="Q130" s="153" t="str">
        <f>IF($AE130=5,IF($B130&lt;=Q129,Q129,Resumo!$H$13+Q129),IF($AE131-$AE130=0,"",P130))</f>
        <v/>
      </c>
      <c r="R130" s="153" t="str">
        <f>IF($AE130=6,IF($B130&lt;=R129,R129,Resumo!$H$14+R129),IF($AE131-$AE130=0,"",Q130))</f>
        <v/>
      </c>
      <c r="S130" s="153" t="str">
        <f>IF($AE130=7,IF($B130&lt;=S129,S129,Resumo!$H$15+S129),IF($AE131-$AE130=0,"",R130))</f>
        <v/>
      </c>
      <c r="T130" s="153" t="str">
        <f>IF($AE130=8,IF($B130&lt;=T129,T129,Resumo!$H$16+T129),IF($AE131-$AE130=0,"",S130))</f>
        <v/>
      </c>
      <c r="U130" s="153" t="str">
        <f>IF($AE130=9,IF($B130&lt;=U129,U129,Resumo!$H$17+U129),IF($AE131-$AE130=0,"",T130))</f>
        <v/>
      </c>
      <c r="V130" s="153" t="str">
        <f>IF($AE130=10,IF($B130&lt;=V129,V129,Resumo!$H$18+V129),IF($AE131-$AE130=0,"",U130))</f>
        <v/>
      </c>
      <c r="X130" s="150">
        <f t="shared" si="33"/>
        <v>0</v>
      </c>
      <c r="Y130" s="150">
        <f t="shared" si="34"/>
        <v>0</v>
      </c>
      <c r="Z130" s="150">
        <f>IF(B130&lt;=Resumo!$F$9,1,IF(B130&lt;=Resumo!$F$10,2,""))</f>
        <v>1</v>
      </c>
      <c r="AA130" s="150">
        <f>IF(B130&lt;=Resumo!$F$11,IF(B130&gt;=Resumo!$D$11,3,""),IF(B130&lt;=Resumo!$F$12,IF(B130&gt;=Resumo!$D$12,4,""),""))</f>
        <v>3</v>
      </c>
      <c r="AB130" s="150">
        <f>IF(B130&lt;=Resumo!$F$13,IF(B130&gt;=Resumo!$D$13,5,""),IF(B130&lt;=Resumo!$F$14,IF(B130&gt;=Resumo!$D$14,6,""),""))</f>
        <v>5</v>
      </c>
      <c r="AC130" s="150">
        <f>IF(B130&lt;=Resumo!$F$15,IF(B130&gt;=Resumo!$D$15,7,""),IF(B130&lt;=Resumo!$F$16,IF(B130&gt;=Resumo!$D$16,8,""),""))</f>
        <v>7</v>
      </c>
      <c r="AD130" s="150">
        <f>IF(B130&lt;=Resumo!$F$17,IF(B130&gt;=Resumo!$D$17,9,""),IF(B130&lt;=Resumo!$F$18,IF(B130&gt;=Resumo!$D$18,10,""),""))</f>
        <v>9</v>
      </c>
      <c r="AE130" s="15">
        <f t="shared" si="35"/>
        <v>25</v>
      </c>
      <c r="AF130" s="15" t="str">
        <f>IF(AE130=1,Resumo!$G$9,IF(AE130=2,Resumo!$G$10,IF(AE130=3,Resumo!$G$11,IF(AE130=4,Resumo!$G$12,IF(AE130=5,Resumo!$G$13,IF(AE130=6,Resumo!$G$14,IF(AE130=7,Resumo!$G$15,IF(AE130=8,Resumo!$G$16,IF(AE130=9,Resumo!$G$17,IF(AE130=10,Resumo!$G$18,""))))))))))</f>
        <v/>
      </c>
      <c r="AH130" s="15" t="str">
        <f t="shared" si="36"/>
        <v/>
      </c>
      <c r="AI130" s="15">
        <f t="shared" si="37"/>
        <v>0</v>
      </c>
      <c r="AJ130" s="15" t="e">
        <f>IF(AE130=1,'Fase 1'!$AI$7*'Fase 1'!$AQ$10,IF(AE130=2,'Fase 1'!$AI$7*'Fase 1'!$AQ$11,IF(AE130=3,'Fase 1'!$AI$7*'Fase 1'!$AQ$12,IF(AE130=4,'Fase 1'!$AI$7*'Fase 2'!$AQ$10,IF(AE130=5,'Fase 1'!$AI$7*'Fase 2'!$AQ$11,IF(AE130=6,'Fase 1'!$AI$7*'Fase 2'!$AQ$12,IF(AE130&gt;=7,'Fase 1'!$AI$7*'Fase 1'!$AJ$7,"")))))))</f>
        <v>#VALUE!</v>
      </c>
      <c r="AK130" s="15" t="str">
        <f>IF(AE130=1,'Fase 1'!$AQ$14,IF(AE130=2,'Fase 1'!$AQ$15,IF(AE130=3,'Fase 1'!$AQ$16,IF(AE130=4,'Fase 2'!$AQ$14,IF(AE130=5,'Fase 2'!$AQ$15,IF(AE130=6,'Fase 2'!$AQ$16,IF(AE130=7,'Fase 3'!$AQ$11,IF(AE130=8,'Fase 4'!$AQ$12,IF(AE130=9,'Fase 4'!$AQ$12,IF(AE130=10,'Fase 4'!$AQ$12,""))))))))))</f>
        <v/>
      </c>
      <c r="AL130" s="15" t="str">
        <f t="shared" si="38"/>
        <v/>
      </c>
      <c r="AM130" s="15" t="str">
        <f t="shared" si="39"/>
        <v/>
      </c>
      <c r="AN130" s="15" t="str">
        <f>IF(AE130=0,"",IF(AE130&lt;=3,'Fase 1'!$AM$7*'Fase 1'!$AN$7,IF(AE130=4,'Fase 2'!$AM$7*'Fase 2'!$AN$14,IF(AE130=5,'Fase 2'!$AM$7*'Fase 2'!$AN$15,IF(AE130=6,'Fase 2'!$AM$7*'Fase 2'!$AN$16,IF(AE130=7,'Fase 3'!$AM$7*'Fase 3'!$AN$7,IF(AE130=8,'Fase 4'!$AM$7*'Fase 4'!$AN$14,IF(AE130=8,'Fase 4'!$AM$7*'Fase 4'!$AN$14,IF(AE130=9,'Fase 4'!$AM$7*'Fase 4'!$AN$15,IF(AE130=10,'Fase 4'!$AM$7*'Fase 4'!$AN$16,""))))))))))</f>
        <v/>
      </c>
    </row>
    <row r="131" spans="2:40" x14ac:dyDescent="0.25">
      <c r="B131" s="157" t="str">
        <f>IF(B130="","",IF(B130&lt;'Fase 1'!$B$5,B130+1,""))</f>
        <v/>
      </c>
      <c r="C131" s="158" t="str">
        <f t="shared" si="30"/>
        <v/>
      </c>
      <c r="D131" s="159" t="str">
        <f t="shared" si="31"/>
        <v/>
      </c>
      <c r="E131" s="160" t="str">
        <f t="shared" si="32"/>
        <v/>
      </c>
      <c r="F131" s="165"/>
      <c r="G131" s="162" t="str">
        <f>IF('Fase 1'!$B$5="","",IF($G$5="","",IF(AJ131="","",IF(100-(AK131-AL131)/AJ131*100&lt;10,"&lt; 10",100-(AK131-AL131)/AJ131*100))))</f>
        <v/>
      </c>
      <c r="H131" s="168"/>
      <c r="I131" s="167"/>
      <c r="M131" s="153" t="str">
        <f>IF($AE131=1,IF($B131&lt;=M130,M130,Resumo!$H$9+M130),"")</f>
        <v/>
      </c>
      <c r="N131" s="153" t="str">
        <f>IF($AE131=2,IF($B131&lt;=N130,N130,Resumo!$H$10+N130),IF($AE132-$AE131=0,"",M131))</f>
        <v/>
      </c>
      <c r="O131" s="153" t="str">
        <f>IF($AE131=3,IF($B131&lt;=O130,O130,Resumo!$H$11+O130),IF($AE132-$AE131=0,"",N131))</f>
        <v/>
      </c>
      <c r="P131" s="153" t="str">
        <f>IF($AE131=4,IF($B131&lt;=P130,P130,Resumo!$H$12+P130),IF($AE132-$AE131=0,"",O131))</f>
        <v/>
      </c>
      <c r="Q131" s="153" t="str">
        <f>IF($AE131=5,IF($B131&lt;=Q130,Q130,Resumo!$H$13+Q130),IF($AE132-$AE131=0,"",P131))</f>
        <v/>
      </c>
      <c r="R131" s="153" t="str">
        <f>IF($AE131=6,IF($B131&lt;=R130,R130,Resumo!$H$14+R130),IF($AE132-$AE131=0,"",Q131))</f>
        <v/>
      </c>
      <c r="S131" s="153" t="str">
        <f>IF($AE131=7,IF($B131&lt;=S130,S130,Resumo!$H$15+S130),IF($AE132-$AE131=0,"",R131))</f>
        <v/>
      </c>
      <c r="T131" s="153" t="str">
        <f>IF($AE131=8,IF($B131&lt;=T130,T130,Resumo!$H$16+T130),IF($AE132-$AE131=0,"",S131))</f>
        <v/>
      </c>
      <c r="U131" s="153" t="str">
        <f>IF($AE131=9,IF($B131&lt;=U130,U130,Resumo!$H$17+U130),IF($AE132-$AE131=0,"",T131))</f>
        <v/>
      </c>
      <c r="V131" s="153" t="str">
        <f>IF($AE131=10,IF($B131&lt;=V130,V130,Resumo!$H$18+V130),IF($AE132-$AE131=0,"",U131))</f>
        <v/>
      </c>
      <c r="X131" s="150">
        <f t="shared" si="33"/>
        <v>0</v>
      </c>
      <c r="Y131" s="150">
        <f t="shared" si="34"/>
        <v>0</v>
      </c>
      <c r="Z131" s="150">
        <f>IF(B131&lt;=Resumo!$F$9,1,IF(B131&lt;=Resumo!$F$10,2,""))</f>
        <v>1</v>
      </c>
      <c r="AA131" s="150">
        <f>IF(B131&lt;=Resumo!$F$11,IF(B131&gt;=Resumo!$D$11,3,""),IF(B131&lt;=Resumo!$F$12,IF(B131&gt;=Resumo!$D$12,4,""),""))</f>
        <v>3</v>
      </c>
      <c r="AB131" s="150">
        <f>IF(B131&lt;=Resumo!$F$13,IF(B131&gt;=Resumo!$D$13,5,""),IF(B131&lt;=Resumo!$F$14,IF(B131&gt;=Resumo!$D$14,6,""),""))</f>
        <v>5</v>
      </c>
      <c r="AC131" s="150">
        <f>IF(B131&lt;=Resumo!$F$15,IF(B131&gt;=Resumo!$D$15,7,""),IF(B131&lt;=Resumo!$F$16,IF(B131&gt;=Resumo!$D$16,8,""),""))</f>
        <v>7</v>
      </c>
      <c r="AD131" s="150">
        <f>IF(B131&lt;=Resumo!$F$17,IF(B131&gt;=Resumo!$D$17,9,""),IF(B131&lt;=Resumo!$F$18,IF(B131&gt;=Resumo!$D$18,10,""),""))</f>
        <v>9</v>
      </c>
      <c r="AE131" s="15">
        <f t="shared" si="35"/>
        <v>25</v>
      </c>
      <c r="AF131" s="15" t="str">
        <f>IF(AE131=1,Resumo!$G$9,IF(AE131=2,Resumo!$G$10,IF(AE131=3,Resumo!$G$11,IF(AE131=4,Resumo!$G$12,IF(AE131=5,Resumo!$G$13,IF(AE131=6,Resumo!$G$14,IF(AE131=7,Resumo!$G$15,IF(AE131=8,Resumo!$G$16,IF(AE131=9,Resumo!$G$17,IF(AE131=10,Resumo!$G$18,""))))))))))</f>
        <v/>
      </c>
      <c r="AH131" s="15" t="str">
        <f t="shared" si="36"/>
        <v/>
      </c>
      <c r="AI131" s="15">
        <f t="shared" si="37"/>
        <v>0</v>
      </c>
      <c r="AJ131" s="15" t="e">
        <f>IF(AE131=1,'Fase 1'!$AI$7*'Fase 1'!$AQ$10,IF(AE131=2,'Fase 1'!$AI$7*'Fase 1'!$AQ$11,IF(AE131=3,'Fase 1'!$AI$7*'Fase 1'!$AQ$12,IF(AE131=4,'Fase 1'!$AI$7*'Fase 2'!$AQ$10,IF(AE131=5,'Fase 1'!$AI$7*'Fase 2'!$AQ$11,IF(AE131=6,'Fase 1'!$AI$7*'Fase 2'!$AQ$12,IF(AE131&gt;=7,'Fase 1'!$AI$7*'Fase 1'!$AJ$7,"")))))))</f>
        <v>#VALUE!</v>
      </c>
      <c r="AK131" s="15" t="str">
        <f>IF(AE131=1,'Fase 1'!$AQ$14,IF(AE131=2,'Fase 1'!$AQ$15,IF(AE131=3,'Fase 1'!$AQ$16,IF(AE131=4,'Fase 2'!$AQ$14,IF(AE131=5,'Fase 2'!$AQ$15,IF(AE131=6,'Fase 2'!$AQ$16,IF(AE131=7,'Fase 3'!$AQ$11,IF(AE131=8,'Fase 4'!$AQ$12,IF(AE131=9,'Fase 4'!$AQ$12,IF(AE131=10,'Fase 4'!$AQ$12,""))))))))))</f>
        <v/>
      </c>
      <c r="AL131" s="15" t="str">
        <f t="shared" si="38"/>
        <v/>
      </c>
      <c r="AM131" s="15" t="str">
        <f t="shared" si="39"/>
        <v/>
      </c>
      <c r="AN131" s="15" t="str">
        <f>IF(AE131=0,"",IF(AE131&lt;=3,'Fase 1'!$AM$7*'Fase 1'!$AN$7,IF(AE131=4,'Fase 2'!$AM$7*'Fase 2'!$AN$14,IF(AE131=5,'Fase 2'!$AM$7*'Fase 2'!$AN$15,IF(AE131=6,'Fase 2'!$AM$7*'Fase 2'!$AN$16,IF(AE131=7,'Fase 3'!$AM$7*'Fase 3'!$AN$7,IF(AE131=8,'Fase 4'!$AM$7*'Fase 4'!$AN$14,IF(AE131=8,'Fase 4'!$AM$7*'Fase 4'!$AN$14,IF(AE131=9,'Fase 4'!$AM$7*'Fase 4'!$AN$15,IF(AE131=10,'Fase 4'!$AM$7*'Fase 4'!$AN$16,""))))))))))</f>
        <v/>
      </c>
    </row>
    <row r="132" spans="2:40" x14ac:dyDescent="0.25">
      <c r="B132" s="157" t="str">
        <f>IF(B131="","",IF(B131&lt;'Fase 1'!$B$5,B131+1,""))</f>
        <v/>
      </c>
      <c r="C132" s="158" t="str">
        <f t="shared" si="30"/>
        <v/>
      </c>
      <c r="D132" s="159" t="str">
        <f t="shared" si="31"/>
        <v/>
      </c>
      <c r="E132" s="160" t="str">
        <f t="shared" si="32"/>
        <v/>
      </c>
      <c r="F132" s="165"/>
      <c r="G132" s="162" t="str">
        <f>IF('Fase 1'!$B$5="","",IF($G$5="","",IF(AJ132="","",IF(100-(AK132-AL132)/AJ132*100&lt;10,"&lt; 10",100-(AK132-AL132)/AJ132*100))))</f>
        <v/>
      </c>
      <c r="H132" s="168"/>
      <c r="I132" s="167"/>
      <c r="M132" s="153" t="str">
        <f>IF($AE132=1,IF($B132&lt;=M131,M131,Resumo!$H$9+M131),"")</f>
        <v/>
      </c>
      <c r="N132" s="153" t="str">
        <f>IF($AE132=2,IF($B132&lt;=N131,N131,Resumo!$H$10+N131),IF($AE133-$AE132=0,"",M132))</f>
        <v/>
      </c>
      <c r="O132" s="153" t="str">
        <f>IF($AE132=3,IF($B132&lt;=O131,O131,Resumo!$H$11+O131),IF($AE133-$AE132=0,"",N132))</f>
        <v/>
      </c>
      <c r="P132" s="153" t="str">
        <f>IF($AE132=4,IF($B132&lt;=P131,P131,Resumo!$H$12+P131),IF($AE133-$AE132=0,"",O132))</f>
        <v/>
      </c>
      <c r="Q132" s="153" t="str">
        <f>IF($AE132=5,IF($B132&lt;=Q131,Q131,Resumo!$H$13+Q131),IF($AE133-$AE132=0,"",P132))</f>
        <v/>
      </c>
      <c r="R132" s="153" t="str">
        <f>IF($AE132=6,IF($B132&lt;=R131,R131,Resumo!$H$14+R131),IF($AE133-$AE132=0,"",Q132))</f>
        <v/>
      </c>
      <c r="S132" s="153" t="str">
        <f>IF($AE132=7,IF($B132&lt;=S131,S131,Resumo!$H$15+S131),IF($AE133-$AE132=0,"",R132))</f>
        <v/>
      </c>
      <c r="T132" s="153" t="str">
        <f>IF($AE132=8,IF($B132&lt;=T131,T131,Resumo!$H$16+T131),IF($AE133-$AE132=0,"",S132))</f>
        <v/>
      </c>
      <c r="U132" s="153" t="str">
        <f>IF($AE132=9,IF($B132&lt;=U131,U131,Resumo!$H$17+U131),IF($AE133-$AE132=0,"",T132))</f>
        <v/>
      </c>
      <c r="V132" s="153" t="str">
        <f>IF($AE132=10,IF($B132&lt;=V131,V131,Resumo!$H$18+V131),IF($AE133-$AE132=0,"",U132))</f>
        <v/>
      </c>
      <c r="X132" s="150">
        <f t="shared" si="33"/>
        <v>0</v>
      </c>
      <c r="Y132" s="150">
        <f t="shared" si="34"/>
        <v>0</v>
      </c>
      <c r="Z132" s="150">
        <f>IF(B132&lt;=Resumo!$F$9,1,IF(B132&lt;=Resumo!$F$10,2,""))</f>
        <v>1</v>
      </c>
      <c r="AA132" s="150">
        <f>IF(B132&lt;=Resumo!$F$11,IF(B132&gt;=Resumo!$D$11,3,""),IF(B132&lt;=Resumo!$F$12,IF(B132&gt;=Resumo!$D$12,4,""),""))</f>
        <v>3</v>
      </c>
      <c r="AB132" s="150">
        <f>IF(B132&lt;=Resumo!$F$13,IF(B132&gt;=Resumo!$D$13,5,""),IF(B132&lt;=Resumo!$F$14,IF(B132&gt;=Resumo!$D$14,6,""),""))</f>
        <v>5</v>
      </c>
      <c r="AC132" s="150">
        <f>IF(B132&lt;=Resumo!$F$15,IF(B132&gt;=Resumo!$D$15,7,""),IF(B132&lt;=Resumo!$F$16,IF(B132&gt;=Resumo!$D$16,8,""),""))</f>
        <v>7</v>
      </c>
      <c r="AD132" s="150">
        <f>IF(B132&lt;=Resumo!$F$17,IF(B132&gt;=Resumo!$D$17,9,""),IF(B132&lt;=Resumo!$F$18,IF(B132&gt;=Resumo!$D$18,10,""),""))</f>
        <v>9</v>
      </c>
      <c r="AE132" s="15">
        <f t="shared" si="35"/>
        <v>25</v>
      </c>
      <c r="AF132" s="15" t="str">
        <f>IF(AE132=1,Resumo!$G$9,IF(AE132=2,Resumo!$G$10,IF(AE132=3,Resumo!$G$11,IF(AE132=4,Resumo!$G$12,IF(AE132=5,Resumo!$G$13,IF(AE132=6,Resumo!$G$14,IF(AE132=7,Resumo!$G$15,IF(AE132=8,Resumo!$G$16,IF(AE132=9,Resumo!$G$17,IF(AE132=10,Resumo!$G$18,""))))))))))</f>
        <v/>
      </c>
      <c r="AH132" s="15" t="str">
        <f t="shared" si="36"/>
        <v/>
      </c>
      <c r="AI132" s="15">
        <f t="shared" si="37"/>
        <v>0</v>
      </c>
      <c r="AJ132" s="15" t="e">
        <f>IF(AE132=1,'Fase 1'!$AI$7*'Fase 1'!$AQ$10,IF(AE132=2,'Fase 1'!$AI$7*'Fase 1'!$AQ$11,IF(AE132=3,'Fase 1'!$AI$7*'Fase 1'!$AQ$12,IF(AE132=4,'Fase 1'!$AI$7*'Fase 2'!$AQ$10,IF(AE132=5,'Fase 1'!$AI$7*'Fase 2'!$AQ$11,IF(AE132=6,'Fase 1'!$AI$7*'Fase 2'!$AQ$12,IF(AE132&gt;=7,'Fase 1'!$AI$7*'Fase 1'!$AJ$7,"")))))))</f>
        <v>#VALUE!</v>
      </c>
      <c r="AK132" s="15" t="str">
        <f>IF(AE132=1,'Fase 1'!$AQ$14,IF(AE132=2,'Fase 1'!$AQ$15,IF(AE132=3,'Fase 1'!$AQ$16,IF(AE132=4,'Fase 2'!$AQ$14,IF(AE132=5,'Fase 2'!$AQ$15,IF(AE132=6,'Fase 2'!$AQ$16,IF(AE132=7,'Fase 3'!$AQ$11,IF(AE132=8,'Fase 4'!$AQ$12,IF(AE132=9,'Fase 4'!$AQ$12,IF(AE132=10,'Fase 4'!$AQ$12,""))))))))))</f>
        <v/>
      </c>
      <c r="AL132" s="15" t="str">
        <f t="shared" si="38"/>
        <v/>
      </c>
      <c r="AM132" s="15" t="str">
        <f t="shared" si="39"/>
        <v/>
      </c>
      <c r="AN132" s="15" t="str">
        <f>IF(AE132=0,"",IF(AE132&lt;=3,'Fase 1'!$AM$7*'Fase 1'!$AN$7,IF(AE132=4,'Fase 2'!$AM$7*'Fase 2'!$AN$14,IF(AE132=5,'Fase 2'!$AM$7*'Fase 2'!$AN$15,IF(AE132=6,'Fase 2'!$AM$7*'Fase 2'!$AN$16,IF(AE132=7,'Fase 3'!$AM$7*'Fase 3'!$AN$7,IF(AE132=8,'Fase 4'!$AM$7*'Fase 4'!$AN$14,IF(AE132=8,'Fase 4'!$AM$7*'Fase 4'!$AN$14,IF(AE132=9,'Fase 4'!$AM$7*'Fase 4'!$AN$15,IF(AE132=10,'Fase 4'!$AM$7*'Fase 4'!$AN$16,""))))))))))</f>
        <v/>
      </c>
    </row>
    <row r="133" spans="2:40" x14ac:dyDescent="0.25">
      <c r="B133" s="157" t="str">
        <f>IF(B132="","",IF(B132&lt;'Fase 1'!$B$5,B132+1,""))</f>
        <v/>
      </c>
      <c r="C133" s="158" t="str">
        <f t="shared" si="30"/>
        <v/>
      </c>
      <c r="D133" s="159" t="str">
        <f t="shared" si="31"/>
        <v/>
      </c>
      <c r="E133" s="160" t="str">
        <f t="shared" si="32"/>
        <v/>
      </c>
      <c r="F133" s="165"/>
      <c r="G133" s="162" t="str">
        <f>IF('Fase 1'!$B$5="","",IF($G$5="","",IF(AJ133="","",IF(100-(AK133-AL133)/AJ133*100&lt;10,"&lt; 10",100-(AK133-AL133)/AJ133*100))))</f>
        <v/>
      </c>
      <c r="H133" s="168"/>
      <c r="I133" s="167"/>
      <c r="M133" s="153" t="str">
        <f>IF($AE133=1,IF($B133&lt;=M132,M132,Resumo!$H$9+M132),"")</f>
        <v/>
      </c>
      <c r="N133" s="153" t="str">
        <f>IF($AE133=2,IF($B133&lt;=N132,N132,Resumo!$H$10+N132),IF($AE134-$AE133=0,"",M133))</f>
        <v/>
      </c>
      <c r="O133" s="153" t="str">
        <f>IF($AE133=3,IF($B133&lt;=O132,O132,Resumo!$H$11+O132),IF($AE134-$AE133=0,"",N133))</f>
        <v/>
      </c>
      <c r="P133" s="153" t="str">
        <f>IF($AE133=4,IF($B133&lt;=P132,P132,Resumo!$H$12+P132),IF($AE134-$AE133=0,"",O133))</f>
        <v/>
      </c>
      <c r="Q133" s="153" t="str">
        <f>IF($AE133=5,IF($B133&lt;=Q132,Q132,Resumo!$H$13+Q132),IF($AE134-$AE133=0,"",P133))</f>
        <v/>
      </c>
      <c r="R133" s="153" t="str">
        <f>IF($AE133=6,IF($B133&lt;=R132,R132,Resumo!$H$14+R132),IF($AE134-$AE133=0,"",Q133))</f>
        <v/>
      </c>
      <c r="S133" s="153" t="str">
        <f>IF($AE133=7,IF($B133&lt;=S132,S132,Resumo!$H$15+S132),IF($AE134-$AE133=0,"",R133))</f>
        <v/>
      </c>
      <c r="T133" s="153" t="str">
        <f>IF($AE133=8,IF($B133&lt;=T132,T132,Resumo!$H$16+T132),IF($AE134-$AE133=0,"",S133))</f>
        <v/>
      </c>
      <c r="U133" s="153" t="str">
        <f>IF($AE133=9,IF($B133&lt;=U132,U132,Resumo!$H$17+U132),IF($AE134-$AE133=0,"",T133))</f>
        <v/>
      </c>
      <c r="V133" s="153" t="str">
        <f>IF($AE133=10,IF($B133&lt;=V132,V132,Resumo!$H$18+V132),IF($AE134-$AE133=0,"",U133))</f>
        <v/>
      </c>
      <c r="X133" s="150">
        <f t="shared" si="33"/>
        <v>0</v>
      </c>
      <c r="Y133" s="150">
        <f t="shared" si="34"/>
        <v>0</v>
      </c>
      <c r="Z133" s="150">
        <f>IF(B133&lt;=Resumo!$F$9,1,IF(B133&lt;=Resumo!$F$10,2,""))</f>
        <v>1</v>
      </c>
      <c r="AA133" s="150">
        <f>IF(B133&lt;=Resumo!$F$11,IF(B133&gt;=Resumo!$D$11,3,""),IF(B133&lt;=Resumo!$F$12,IF(B133&gt;=Resumo!$D$12,4,""),""))</f>
        <v>3</v>
      </c>
      <c r="AB133" s="150">
        <f>IF(B133&lt;=Resumo!$F$13,IF(B133&gt;=Resumo!$D$13,5,""),IF(B133&lt;=Resumo!$F$14,IF(B133&gt;=Resumo!$D$14,6,""),""))</f>
        <v>5</v>
      </c>
      <c r="AC133" s="150">
        <f>IF(B133&lt;=Resumo!$F$15,IF(B133&gt;=Resumo!$D$15,7,""),IF(B133&lt;=Resumo!$F$16,IF(B133&gt;=Resumo!$D$16,8,""),""))</f>
        <v>7</v>
      </c>
      <c r="AD133" s="150">
        <f>IF(B133&lt;=Resumo!$F$17,IF(B133&gt;=Resumo!$D$17,9,""),IF(B133&lt;=Resumo!$F$18,IF(B133&gt;=Resumo!$D$18,10,""),""))</f>
        <v>9</v>
      </c>
      <c r="AE133" s="15">
        <f t="shared" si="35"/>
        <v>25</v>
      </c>
      <c r="AF133" s="15" t="str">
        <f>IF(AE133=1,Resumo!$G$9,IF(AE133=2,Resumo!$G$10,IF(AE133=3,Resumo!$G$11,IF(AE133=4,Resumo!$G$12,IF(AE133=5,Resumo!$G$13,IF(AE133=6,Resumo!$G$14,IF(AE133=7,Resumo!$G$15,IF(AE133=8,Resumo!$G$16,IF(AE133=9,Resumo!$G$17,IF(AE133=10,Resumo!$G$18,""))))))))))</f>
        <v/>
      </c>
      <c r="AH133" s="15" t="str">
        <f t="shared" si="36"/>
        <v/>
      </c>
      <c r="AI133" s="15">
        <f t="shared" si="37"/>
        <v>0</v>
      </c>
      <c r="AJ133" s="15" t="e">
        <f>IF(AE133=1,'Fase 1'!$AI$7*'Fase 1'!$AQ$10,IF(AE133=2,'Fase 1'!$AI$7*'Fase 1'!$AQ$11,IF(AE133=3,'Fase 1'!$AI$7*'Fase 1'!$AQ$12,IF(AE133=4,'Fase 1'!$AI$7*'Fase 2'!$AQ$10,IF(AE133=5,'Fase 1'!$AI$7*'Fase 2'!$AQ$11,IF(AE133=6,'Fase 1'!$AI$7*'Fase 2'!$AQ$12,IF(AE133&gt;=7,'Fase 1'!$AI$7*'Fase 1'!$AJ$7,"")))))))</f>
        <v>#VALUE!</v>
      </c>
      <c r="AK133" s="15" t="str">
        <f>IF(AE133=1,'Fase 1'!$AQ$14,IF(AE133=2,'Fase 1'!$AQ$15,IF(AE133=3,'Fase 1'!$AQ$16,IF(AE133=4,'Fase 2'!$AQ$14,IF(AE133=5,'Fase 2'!$AQ$15,IF(AE133=6,'Fase 2'!$AQ$16,IF(AE133=7,'Fase 3'!$AQ$11,IF(AE133=8,'Fase 4'!$AQ$12,IF(AE133=9,'Fase 4'!$AQ$12,IF(AE133=10,'Fase 4'!$AQ$12,""))))))))))</f>
        <v/>
      </c>
      <c r="AL133" s="15" t="str">
        <f t="shared" si="38"/>
        <v/>
      </c>
      <c r="AM133" s="15" t="str">
        <f t="shared" si="39"/>
        <v/>
      </c>
      <c r="AN133" s="15" t="str">
        <f>IF(AE133=0,"",IF(AE133&lt;=3,'Fase 1'!$AM$7*'Fase 1'!$AN$7,IF(AE133=4,'Fase 2'!$AM$7*'Fase 2'!$AN$14,IF(AE133=5,'Fase 2'!$AM$7*'Fase 2'!$AN$15,IF(AE133=6,'Fase 2'!$AM$7*'Fase 2'!$AN$16,IF(AE133=7,'Fase 3'!$AM$7*'Fase 3'!$AN$7,IF(AE133=8,'Fase 4'!$AM$7*'Fase 4'!$AN$14,IF(AE133=8,'Fase 4'!$AM$7*'Fase 4'!$AN$14,IF(AE133=9,'Fase 4'!$AM$7*'Fase 4'!$AN$15,IF(AE133=10,'Fase 4'!$AM$7*'Fase 4'!$AN$16,""))))))))))</f>
        <v/>
      </c>
    </row>
    <row r="134" spans="2:40" x14ac:dyDescent="0.25">
      <c r="B134" s="157" t="str">
        <f>IF(B133="","",IF(B133&lt;'Fase 1'!$B$5,B133+1,""))</f>
        <v/>
      </c>
      <c r="C134" s="158" t="str">
        <f t="shared" si="30"/>
        <v/>
      </c>
      <c r="D134" s="159" t="str">
        <f t="shared" si="31"/>
        <v/>
      </c>
      <c r="E134" s="160" t="str">
        <f t="shared" si="32"/>
        <v/>
      </c>
      <c r="F134" s="165"/>
      <c r="G134" s="162" t="str">
        <f>IF('Fase 1'!$B$5="","",IF($G$5="","",IF(AJ134="","",IF(100-(AK134-AL134)/AJ134*100&lt;10,"&lt; 10",100-(AK134-AL134)/AJ134*100))))</f>
        <v/>
      </c>
      <c r="H134" s="168"/>
      <c r="I134" s="167"/>
      <c r="M134" s="153" t="str">
        <f>IF($AE134=1,IF($B134&lt;=M133,M133,Resumo!$H$9+M133),"")</f>
        <v/>
      </c>
      <c r="N134" s="153" t="str">
        <f>IF($AE134=2,IF($B134&lt;=N133,N133,Resumo!$H$10+N133),IF($AE135-$AE134=0,"",M134))</f>
        <v/>
      </c>
      <c r="O134" s="153" t="str">
        <f>IF($AE134=3,IF($B134&lt;=O133,O133,Resumo!$H$11+O133),IF($AE135-$AE134=0,"",N134))</f>
        <v/>
      </c>
      <c r="P134" s="153" t="str">
        <f>IF($AE134=4,IF($B134&lt;=P133,P133,Resumo!$H$12+P133),IF($AE135-$AE134=0,"",O134))</f>
        <v/>
      </c>
      <c r="Q134" s="153" t="str">
        <f>IF($AE134=5,IF($B134&lt;=Q133,Q133,Resumo!$H$13+Q133),IF($AE135-$AE134=0,"",P134))</f>
        <v/>
      </c>
      <c r="R134" s="153" t="str">
        <f>IF($AE134=6,IF($B134&lt;=R133,R133,Resumo!$H$14+R133),IF($AE135-$AE134=0,"",Q134))</f>
        <v/>
      </c>
      <c r="S134" s="153" t="str">
        <f>IF($AE134=7,IF($B134&lt;=S133,S133,Resumo!$H$15+S133),IF($AE135-$AE134=0,"",R134))</f>
        <v/>
      </c>
      <c r="T134" s="153" t="str">
        <f>IF($AE134=8,IF($B134&lt;=T133,T133,Resumo!$H$16+T133),IF($AE135-$AE134=0,"",S134))</f>
        <v/>
      </c>
      <c r="U134" s="153" t="str">
        <f>IF($AE134=9,IF($B134&lt;=U133,U133,Resumo!$H$17+U133),IF($AE135-$AE134=0,"",T134))</f>
        <v/>
      </c>
      <c r="V134" s="153" t="str">
        <f>IF($AE134=10,IF($B134&lt;=V133,V133,Resumo!$H$18+V133),IF($AE135-$AE134=0,"",U134))</f>
        <v/>
      </c>
      <c r="X134" s="150">
        <f t="shared" si="33"/>
        <v>0</v>
      </c>
      <c r="Y134" s="150">
        <f t="shared" si="34"/>
        <v>0</v>
      </c>
      <c r="Z134" s="150">
        <f>IF(B134&lt;=Resumo!$F$9,1,IF(B134&lt;=Resumo!$F$10,2,""))</f>
        <v>1</v>
      </c>
      <c r="AA134" s="150">
        <f>IF(B134&lt;=Resumo!$F$11,IF(B134&gt;=Resumo!$D$11,3,""),IF(B134&lt;=Resumo!$F$12,IF(B134&gt;=Resumo!$D$12,4,""),""))</f>
        <v>3</v>
      </c>
      <c r="AB134" s="150">
        <f>IF(B134&lt;=Resumo!$F$13,IF(B134&gt;=Resumo!$D$13,5,""),IF(B134&lt;=Resumo!$F$14,IF(B134&gt;=Resumo!$D$14,6,""),""))</f>
        <v>5</v>
      </c>
      <c r="AC134" s="150">
        <f>IF(B134&lt;=Resumo!$F$15,IF(B134&gt;=Resumo!$D$15,7,""),IF(B134&lt;=Resumo!$F$16,IF(B134&gt;=Resumo!$D$16,8,""),""))</f>
        <v>7</v>
      </c>
      <c r="AD134" s="150">
        <f>IF(B134&lt;=Resumo!$F$17,IF(B134&gt;=Resumo!$D$17,9,""),IF(B134&lt;=Resumo!$F$18,IF(B134&gt;=Resumo!$D$18,10,""),""))</f>
        <v>9</v>
      </c>
      <c r="AE134" s="15">
        <f t="shared" si="35"/>
        <v>25</v>
      </c>
      <c r="AF134" s="15" t="str">
        <f>IF(AE134=1,Resumo!$G$9,IF(AE134=2,Resumo!$G$10,IF(AE134=3,Resumo!$G$11,IF(AE134=4,Resumo!$G$12,IF(AE134=5,Resumo!$G$13,IF(AE134=6,Resumo!$G$14,IF(AE134=7,Resumo!$G$15,IF(AE134=8,Resumo!$G$16,IF(AE134=9,Resumo!$G$17,IF(AE134=10,Resumo!$G$18,""))))))))))</f>
        <v/>
      </c>
      <c r="AH134" s="15" t="str">
        <f t="shared" si="36"/>
        <v/>
      </c>
      <c r="AI134" s="15">
        <f t="shared" si="37"/>
        <v>0</v>
      </c>
      <c r="AJ134" s="15" t="e">
        <f>IF(AE134=1,'Fase 1'!$AI$7*'Fase 1'!$AQ$10,IF(AE134=2,'Fase 1'!$AI$7*'Fase 1'!$AQ$11,IF(AE134=3,'Fase 1'!$AI$7*'Fase 1'!$AQ$12,IF(AE134=4,'Fase 1'!$AI$7*'Fase 2'!$AQ$10,IF(AE134=5,'Fase 1'!$AI$7*'Fase 2'!$AQ$11,IF(AE134=6,'Fase 1'!$AI$7*'Fase 2'!$AQ$12,IF(AE134&gt;=7,'Fase 1'!$AI$7*'Fase 1'!$AJ$7,"")))))))</f>
        <v>#VALUE!</v>
      </c>
      <c r="AK134" s="15" t="str">
        <f>IF(AE134=1,'Fase 1'!$AQ$14,IF(AE134=2,'Fase 1'!$AQ$15,IF(AE134=3,'Fase 1'!$AQ$16,IF(AE134=4,'Fase 2'!$AQ$14,IF(AE134=5,'Fase 2'!$AQ$15,IF(AE134=6,'Fase 2'!$AQ$16,IF(AE134=7,'Fase 3'!$AQ$11,IF(AE134=8,'Fase 4'!$AQ$12,IF(AE134=9,'Fase 4'!$AQ$12,IF(AE134=10,'Fase 4'!$AQ$12,""))))))))))</f>
        <v/>
      </c>
      <c r="AL134" s="15" t="str">
        <f t="shared" si="38"/>
        <v/>
      </c>
      <c r="AM134" s="15" t="str">
        <f t="shared" si="39"/>
        <v/>
      </c>
      <c r="AN134" s="15" t="str">
        <f>IF(AE134=0,"",IF(AE134&lt;=3,'Fase 1'!$AM$7*'Fase 1'!$AN$7,IF(AE134=4,'Fase 2'!$AM$7*'Fase 2'!$AN$14,IF(AE134=5,'Fase 2'!$AM$7*'Fase 2'!$AN$15,IF(AE134=6,'Fase 2'!$AM$7*'Fase 2'!$AN$16,IF(AE134=7,'Fase 3'!$AM$7*'Fase 3'!$AN$7,IF(AE134=8,'Fase 4'!$AM$7*'Fase 4'!$AN$14,IF(AE134=8,'Fase 4'!$AM$7*'Fase 4'!$AN$14,IF(AE134=9,'Fase 4'!$AM$7*'Fase 4'!$AN$15,IF(AE134=10,'Fase 4'!$AM$7*'Fase 4'!$AN$16,""))))))))))</f>
        <v/>
      </c>
    </row>
    <row r="135" spans="2:40" x14ac:dyDescent="0.25">
      <c r="B135" s="157" t="str">
        <f>IF(B134="","",IF(B134&lt;'Fase 1'!$B$5,B134+1,""))</f>
        <v/>
      </c>
      <c r="C135" s="158" t="str">
        <f t="shared" si="30"/>
        <v/>
      </c>
      <c r="D135" s="159" t="str">
        <f t="shared" si="31"/>
        <v/>
      </c>
      <c r="E135" s="160" t="str">
        <f t="shared" si="32"/>
        <v/>
      </c>
      <c r="F135" s="165"/>
      <c r="G135" s="162" t="str">
        <f>IF('Fase 1'!$B$5="","",IF($G$5="","",IF(AJ135="","",IF(100-(AK135-AL135)/AJ135*100&lt;10,"&lt; 10",100-(AK135-AL135)/AJ135*100))))</f>
        <v/>
      </c>
      <c r="H135" s="168"/>
      <c r="I135" s="167"/>
      <c r="M135" s="153" t="str">
        <f>IF($AE135=1,IF($B135&lt;=M134,M134,Resumo!$H$9+M134),"")</f>
        <v/>
      </c>
      <c r="N135" s="153" t="str">
        <f>IF($AE135=2,IF($B135&lt;=N134,N134,Resumo!$H$10+N134),IF($AE136-$AE135=0,"",M135))</f>
        <v/>
      </c>
      <c r="O135" s="153" t="str">
        <f>IF($AE135=3,IF($B135&lt;=O134,O134,Resumo!$H$11+O134),IF($AE136-$AE135=0,"",N135))</f>
        <v/>
      </c>
      <c r="P135" s="153" t="str">
        <f>IF($AE135=4,IF($B135&lt;=P134,P134,Resumo!$H$12+P134),IF($AE136-$AE135=0,"",O135))</f>
        <v/>
      </c>
      <c r="Q135" s="153" t="str">
        <f>IF($AE135=5,IF($B135&lt;=Q134,Q134,Resumo!$H$13+Q134),IF($AE136-$AE135=0,"",P135))</f>
        <v/>
      </c>
      <c r="R135" s="153" t="str">
        <f>IF($AE135=6,IF($B135&lt;=R134,R134,Resumo!$H$14+R134),IF($AE136-$AE135=0,"",Q135))</f>
        <v/>
      </c>
      <c r="S135" s="153" t="str">
        <f>IF($AE135=7,IF($B135&lt;=S134,S134,Resumo!$H$15+S134),IF($AE136-$AE135=0,"",R135))</f>
        <v/>
      </c>
      <c r="T135" s="153" t="str">
        <f>IF($AE135=8,IF($B135&lt;=T134,T134,Resumo!$H$16+T134),IF($AE136-$AE135=0,"",S135))</f>
        <v/>
      </c>
      <c r="U135" s="153" t="str">
        <f>IF($AE135=9,IF($B135&lt;=U134,U134,Resumo!$H$17+U134),IF($AE136-$AE135=0,"",T135))</f>
        <v/>
      </c>
      <c r="V135" s="153" t="str">
        <f>IF($AE135=10,IF($B135&lt;=V134,V134,Resumo!$H$18+V134),IF($AE136-$AE135=0,"",U135))</f>
        <v/>
      </c>
      <c r="X135" s="150">
        <f t="shared" si="33"/>
        <v>0</v>
      </c>
      <c r="Y135" s="150">
        <f t="shared" si="34"/>
        <v>0</v>
      </c>
      <c r="Z135" s="150">
        <f>IF(B135&lt;=Resumo!$F$9,1,IF(B135&lt;=Resumo!$F$10,2,""))</f>
        <v>1</v>
      </c>
      <c r="AA135" s="150">
        <f>IF(B135&lt;=Resumo!$F$11,IF(B135&gt;=Resumo!$D$11,3,""),IF(B135&lt;=Resumo!$F$12,IF(B135&gt;=Resumo!$D$12,4,""),""))</f>
        <v>3</v>
      </c>
      <c r="AB135" s="150">
        <f>IF(B135&lt;=Resumo!$F$13,IF(B135&gt;=Resumo!$D$13,5,""),IF(B135&lt;=Resumo!$F$14,IF(B135&gt;=Resumo!$D$14,6,""),""))</f>
        <v>5</v>
      </c>
      <c r="AC135" s="150">
        <f>IF(B135&lt;=Resumo!$F$15,IF(B135&gt;=Resumo!$D$15,7,""),IF(B135&lt;=Resumo!$F$16,IF(B135&gt;=Resumo!$D$16,8,""),""))</f>
        <v>7</v>
      </c>
      <c r="AD135" s="150">
        <f>IF(B135&lt;=Resumo!$F$17,IF(B135&gt;=Resumo!$D$17,9,""),IF(B135&lt;=Resumo!$F$18,IF(B135&gt;=Resumo!$D$18,10,""),""))</f>
        <v>9</v>
      </c>
      <c r="AE135" s="15">
        <f t="shared" si="35"/>
        <v>25</v>
      </c>
      <c r="AF135" s="15" t="str">
        <f>IF(AE135=1,Resumo!$G$9,IF(AE135=2,Resumo!$G$10,IF(AE135=3,Resumo!$G$11,IF(AE135=4,Resumo!$G$12,IF(AE135=5,Resumo!$G$13,IF(AE135=6,Resumo!$G$14,IF(AE135=7,Resumo!$G$15,IF(AE135=8,Resumo!$G$16,IF(AE135=9,Resumo!$G$17,IF(AE135=10,Resumo!$G$18,""))))))))))</f>
        <v/>
      </c>
      <c r="AH135" s="15" t="str">
        <f t="shared" si="36"/>
        <v/>
      </c>
      <c r="AI135" s="15">
        <f t="shared" si="37"/>
        <v>0</v>
      </c>
      <c r="AJ135" s="15" t="e">
        <f>IF(AE135=1,'Fase 1'!$AI$7*'Fase 1'!$AQ$10,IF(AE135=2,'Fase 1'!$AI$7*'Fase 1'!$AQ$11,IF(AE135=3,'Fase 1'!$AI$7*'Fase 1'!$AQ$12,IF(AE135=4,'Fase 1'!$AI$7*'Fase 2'!$AQ$10,IF(AE135=5,'Fase 1'!$AI$7*'Fase 2'!$AQ$11,IF(AE135=6,'Fase 1'!$AI$7*'Fase 2'!$AQ$12,IF(AE135&gt;=7,'Fase 1'!$AI$7*'Fase 1'!$AJ$7,"")))))))</f>
        <v>#VALUE!</v>
      </c>
      <c r="AK135" s="15" t="str">
        <f>IF(AE135=1,'Fase 1'!$AQ$14,IF(AE135=2,'Fase 1'!$AQ$15,IF(AE135=3,'Fase 1'!$AQ$16,IF(AE135=4,'Fase 2'!$AQ$14,IF(AE135=5,'Fase 2'!$AQ$15,IF(AE135=6,'Fase 2'!$AQ$16,IF(AE135=7,'Fase 3'!$AQ$11,IF(AE135=8,'Fase 4'!$AQ$12,IF(AE135=9,'Fase 4'!$AQ$12,IF(AE135=10,'Fase 4'!$AQ$12,""))))))))))</f>
        <v/>
      </c>
      <c r="AL135" s="15" t="str">
        <f t="shared" si="38"/>
        <v/>
      </c>
      <c r="AM135" s="15" t="str">
        <f t="shared" si="39"/>
        <v/>
      </c>
      <c r="AN135" s="15" t="str">
        <f>IF(AE135=0,"",IF(AE135&lt;=3,'Fase 1'!$AM$7*'Fase 1'!$AN$7,IF(AE135=4,'Fase 2'!$AM$7*'Fase 2'!$AN$14,IF(AE135=5,'Fase 2'!$AM$7*'Fase 2'!$AN$15,IF(AE135=6,'Fase 2'!$AM$7*'Fase 2'!$AN$16,IF(AE135=7,'Fase 3'!$AM$7*'Fase 3'!$AN$7,IF(AE135=8,'Fase 4'!$AM$7*'Fase 4'!$AN$14,IF(AE135=8,'Fase 4'!$AM$7*'Fase 4'!$AN$14,IF(AE135=9,'Fase 4'!$AM$7*'Fase 4'!$AN$15,IF(AE135=10,'Fase 4'!$AM$7*'Fase 4'!$AN$16,""))))))))))</f>
        <v/>
      </c>
    </row>
    <row r="136" spans="2:40" x14ac:dyDescent="0.25">
      <c r="B136" s="157" t="str">
        <f>IF(B135="","",IF(B135&lt;'Fase 1'!$B$5,B135+1,""))</f>
        <v/>
      </c>
      <c r="C136" s="158" t="str">
        <f t="shared" si="30"/>
        <v/>
      </c>
      <c r="D136" s="159" t="str">
        <f t="shared" si="31"/>
        <v/>
      </c>
      <c r="E136" s="160" t="str">
        <f t="shared" si="32"/>
        <v/>
      </c>
      <c r="F136" s="165"/>
      <c r="G136" s="162" t="str">
        <f>IF('Fase 1'!$B$5="","",IF($G$5="","",IF(AJ136="","",IF(100-(AK136-AL136)/AJ136*100&lt;10,"&lt; 10",100-(AK136-AL136)/AJ136*100))))</f>
        <v/>
      </c>
      <c r="H136" s="168"/>
      <c r="I136" s="167"/>
      <c r="M136" s="153" t="str">
        <f>IF($AE136=1,IF($B136&lt;=M135,M135,Resumo!$H$9+M135),"")</f>
        <v/>
      </c>
      <c r="N136" s="153" t="str">
        <f>IF($AE136=2,IF($B136&lt;=N135,N135,Resumo!$H$10+N135),IF($AE137-$AE136=0,"",M136))</f>
        <v/>
      </c>
      <c r="O136" s="153" t="str">
        <f>IF($AE136=3,IF($B136&lt;=O135,O135,Resumo!$H$11+O135),IF($AE137-$AE136=0,"",N136))</f>
        <v/>
      </c>
      <c r="P136" s="153" t="str">
        <f>IF($AE136=4,IF($B136&lt;=P135,P135,Resumo!$H$12+P135),IF($AE137-$AE136=0,"",O136))</f>
        <v/>
      </c>
      <c r="Q136" s="153" t="str">
        <f>IF($AE136=5,IF($B136&lt;=Q135,Q135,Resumo!$H$13+Q135),IF($AE137-$AE136=0,"",P136))</f>
        <v/>
      </c>
      <c r="R136" s="153" t="str">
        <f>IF($AE136=6,IF($B136&lt;=R135,R135,Resumo!$H$14+R135),IF($AE137-$AE136=0,"",Q136))</f>
        <v/>
      </c>
      <c r="S136" s="153" t="str">
        <f>IF($AE136=7,IF($B136&lt;=S135,S135,Resumo!$H$15+S135),IF($AE137-$AE136=0,"",R136))</f>
        <v/>
      </c>
      <c r="T136" s="153" t="str">
        <f>IF($AE136=8,IF($B136&lt;=T135,T135,Resumo!$H$16+T135),IF($AE137-$AE136=0,"",S136))</f>
        <v/>
      </c>
      <c r="U136" s="153" t="str">
        <f>IF($AE136=9,IF($B136&lt;=U135,U135,Resumo!$H$17+U135),IF($AE137-$AE136=0,"",T136))</f>
        <v/>
      </c>
      <c r="V136" s="153" t="str">
        <f>IF($AE136=10,IF($B136&lt;=V135,V135,Resumo!$H$18+V135),IF($AE137-$AE136=0,"",U136))</f>
        <v/>
      </c>
      <c r="X136" s="150">
        <f t="shared" si="33"/>
        <v>0</v>
      </c>
      <c r="Y136" s="150">
        <f t="shared" si="34"/>
        <v>0</v>
      </c>
      <c r="Z136" s="150">
        <f>IF(B136&lt;=Resumo!$F$9,1,IF(B136&lt;=Resumo!$F$10,2,""))</f>
        <v>1</v>
      </c>
      <c r="AA136" s="150">
        <f>IF(B136&lt;=Resumo!$F$11,IF(B136&gt;=Resumo!$D$11,3,""),IF(B136&lt;=Resumo!$F$12,IF(B136&gt;=Resumo!$D$12,4,""),""))</f>
        <v>3</v>
      </c>
      <c r="AB136" s="150">
        <f>IF(B136&lt;=Resumo!$F$13,IF(B136&gt;=Resumo!$D$13,5,""),IF(B136&lt;=Resumo!$F$14,IF(B136&gt;=Resumo!$D$14,6,""),""))</f>
        <v>5</v>
      </c>
      <c r="AC136" s="150">
        <f>IF(B136&lt;=Resumo!$F$15,IF(B136&gt;=Resumo!$D$15,7,""),IF(B136&lt;=Resumo!$F$16,IF(B136&gt;=Resumo!$D$16,8,""),""))</f>
        <v>7</v>
      </c>
      <c r="AD136" s="150">
        <f>IF(B136&lt;=Resumo!$F$17,IF(B136&gt;=Resumo!$D$17,9,""),IF(B136&lt;=Resumo!$F$18,IF(B136&gt;=Resumo!$D$18,10,""),""))</f>
        <v>9</v>
      </c>
      <c r="AE136" s="15">
        <f t="shared" si="35"/>
        <v>25</v>
      </c>
      <c r="AF136" s="15" t="str">
        <f>IF(AE136=1,Resumo!$G$9,IF(AE136=2,Resumo!$G$10,IF(AE136=3,Resumo!$G$11,IF(AE136=4,Resumo!$G$12,IF(AE136=5,Resumo!$G$13,IF(AE136=6,Resumo!$G$14,IF(AE136=7,Resumo!$G$15,IF(AE136=8,Resumo!$G$16,IF(AE136=9,Resumo!$G$17,IF(AE136=10,Resumo!$G$18,""))))))))))</f>
        <v/>
      </c>
      <c r="AH136" s="15" t="str">
        <f t="shared" si="36"/>
        <v/>
      </c>
      <c r="AI136" s="15">
        <f t="shared" si="37"/>
        <v>0</v>
      </c>
      <c r="AJ136" s="15" t="e">
        <f>IF(AE136=1,'Fase 1'!$AI$7*'Fase 1'!$AQ$10,IF(AE136=2,'Fase 1'!$AI$7*'Fase 1'!$AQ$11,IF(AE136=3,'Fase 1'!$AI$7*'Fase 1'!$AQ$12,IF(AE136=4,'Fase 1'!$AI$7*'Fase 2'!$AQ$10,IF(AE136=5,'Fase 1'!$AI$7*'Fase 2'!$AQ$11,IF(AE136=6,'Fase 1'!$AI$7*'Fase 2'!$AQ$12,IF(AE136&gt;=7,'Fase 1'!$AI$7*'Fase 1'!$AJ$7,"")))))))</f>
        <v>#VALUE!</v>
      </c>
      <c r="AK136" s="15" t="str">
        <f>IF(AE136=1,'Fase 1'!$AQ$14,IF(AE136=2,'Fase 1'!$AQ$15,IF(AE136=3,'Fase 1'!$AQ$16,IF(AE136=4,'Fase 2'!$AQ$14,IF(AE136=5,'Fase 2'!$AQ$15,IF(AE136=6,'Fase 2'!$AQ$16,IF(AE136=7,'Fase 3'!$AQ$11,IF(AE136=8,'Fase 4'!$AQ$12,IF(AE136=9,'Fase 4'!$AQ$12,IF(AE136=10,'Fase 4'!$AQ$12,""))))))))))</f>
        <v/>
      </c>
      <c r="AL136" s="15" t="str">
        <f t="shared" si="38"/>
        <v/>
      </c>
      <c r="AM136" s="15" t="str">
        <f t="shared" si="39"/>
        <v/>
      </c>
      <c r="AN136" s="15" t="str">
        <f>IF(AE136=0,"",IF(AE136&lt;=3,'Fase 1'!$AM$7*'Fase 1'!$AN$7,IF(AE136=4,'Fase 2'!$AM$7*'Fase 2'!$AN$14,IF(AE136=5,'Fase 2'!$AM$7*'Fase 2'!$AN$15,IF(AE136=6,'Fase 2'!$AM$7*'Fase 2'!$AN$16,IF(AE136=7,'Fase 3'!$AM$7*'Fase 3'!$AN$7,IF(AE136=8,'Fase 4'!$AM$7*'Fase 4'!$AN$14,IF(AE136=8,'Fase 4'!$AM$7*'Fase 4'!$AN$14,IF(AE136=9,'Fase 4'!$AM$7*'Fase 4'!$AN$15,IF(AE136=10,'Fase 4'!$AM$7*'Fase 4'!$AN$16,""))))))))))</f>
        <v/>
      </c>
    </row>
    <row r="137" spans="2:40" x14ac:dyDescent="0.25">
      <c r="B137" s="157" t="str">
        <f>IF(B136="","",IF(B136&lt;'Fase 1'!$B$5,B136+1,""))</f>
        <v/>
      </c>
      <c r="C137" s="158" t="str">
        <f t="shared" si="30"/>
        <v/>
      </c>
      <c r="D137" s="159" t="str">
        <f t="shared" si="31"/>
        <v/>
      </c>
      <c r="E137" s="160" t="str">
        <f t="shared" si="32"/>
        <v/>
      </c>
      <c r="F137" s="165"/>
      <c r="G137" s="162" t="str">
        <f>IF('Fase 1'!$B$5="","",IF($G$5="","",IF(AJ137="","",IF(100-(AK137-AL137)/AJ137*100&lt;10,"&lt; 10",100-(AK137-AL137)/AJ137*100))))</f>
        <v/>
      </c>
      <c r="H137" s="168"/>
      <c r="I137" s="167"/>
      <c r="M137" s="153" t="str">
        <f>IF($AE137=1,IF($B137&lt;=M136,M136,Resumo!$H$9+M136),"")</f>
        <v/>
      </c>
      <c r="N137" s="153" t="str">
        <f>IF($AE137=2,IF($B137&lt;=N136,N136,Resumo!$H$10+N136),IF($AE138-$AE137=0,"",M137))</f>
        <v/>
      </c>
      <c r="O137" s="153" t="str">
        <f>IF($AE137=3,IF($B137&lt;=O136,O136,Resumo!$H$11+O136),IF($AE138-$AE137=0,"",N137))</f>
        <v/>
      </c>
      <c r="P137" s="153" t="str">
        <f>IF($AE137=4,IF($B137&lt;=P136,P136,Resumo!$H$12+P136),IF($AE138-$AE137=0,"",O137))</f>
        <v/>
      </c>
      <c r="Q137" s="153" t="str">
        <f>IF($AE137=5,IF($B137&lt;=Q136,Q136,Resumo!$H$13+Q136),IF($AE138-$AE137=0,"",P137))</f>
        <v/>
      </c>
      <c r="R137" s="153" t="str">
        <f>IF($AE137=6,IF($B137&lt;=R136,R136,Resumo!$H$14+R136),IF($AE138-$AE137=0,"",Q137))</f>
        <v/>
      </c>
      <c r="S137" s="153" t="str">
        <f>IF($AE137=7,IF($B137&lt;=S136,S136,Resumo!$H$15+S136),IF($AE138-$AE137=0,"",R137))</f>
        <v/>
      </c>
      <c r="T137" s="153" t="str">
        <f>IF($AE137=8,IF($B137&lt;=T136,T136,Resumo!$H$16+T136),IF($AE138-$AE137=0,"",S137))</f>
        <v/>
      </c>
      <c r="U137" s="153" t="str">
        <f>IF($AE137=9,IF($B137&lt;=U136,U136,Resumo!$H$17+U136),IF($AE138-$AE137=0,"",T137))</f>
        <v/>
      </c>
      <c r="V137" s="153" t="str">
        <f>IF($AE137=10,IF($B137&lt;=V136,V136,Resumo!$H$18+V136),IF($AE138-$AE137=0,"",U137))</f>
        <v/>
      </c>
      <c r="X137" s="150">
        <f t="shared" si="33"/>
        <v>0</v>
      </c>
      <c r="Y137" s="150">
        <f t="shared" si="34"/>
        <v>0</v>
      </c>
      <c r="Z137" s="150">
        <f>IF(B137&lt;=Resumo!$F$9,1,IF(B137&lt;=Resumo!$F$10,2,""))</f>
        <v>1</v>
      </c>
      <c r="AA137" s="150">
        <f>IF(B137&lt;=Resumo!$F$11,IF(B137&gt;=Resumo!$D$11,3,""),IF(B137&lt;=Resumo!$F$12,IF(B137&gt;=Resumo!$D$12,4,""),""))</f>
        <v>3</v>
      </c>
      <c r="AB137" s="150">
        <f>IF(B137&lt;=Resumo!$F$13,IF(B137&gt;=Resumo!$D$13,5,""),IF(B137&lt;=Resumo!$F$14,IF(B137&gt;=Resumo!$D$14,6,""),""))</f>
        <v>5</v>
      </c>
      <c r="AC137" s="150">
        <f>IF(B137&lt;=Resumo!$F$15,IF(B137&gt;=Resumo!$D$15,7,""),IF(B137&lt;=Resumo!$F$16,IF(B137&gt;=Resumo!$D$16,8,""),""))</f>
        <v>7</v>
      </c>
      <c r="AD137" s="150">
        <f>IF(B137&lt;=Resumo!$F$17,IF(B137&gt;=Resumo!$D$17,9,""),IF(B137&lt;=Resumo!$F$18,IF(B137&gt;=Resumo!$D$18,10,""),""))</f>
        <v>9</v>
      </c>
      <c r="AE137" s="15">
        <f t="shared" si="35"/>
        <v>25</v>
      </c>
      <c r="AF137" s="15" t="str">
        <f>IF(AE137=1,Resumo!$G$9,IF(AE137=2,Resumo!$G$10,IF(AE137=3,Resumo!$G$11,IF(AE137=4,Resumo!$G$12,IF(AE137=5,Resumo!$G$13,IF(AE137=6,Resumo!$G$14,IF(AE137=7,Resumo!$G$15,IF(AE137=8,Resumo!$G$16,IF(AE137=9,Resumo!$G$17,IF(AE137=10,Resumo!$G$18,""))))))))))</f>
        <v/>
      </c>
      <c r="AH137" s="15" t="str">
        <f t="shared" si="36"/>
        <v/>
      </c>
      <c r="AI137" s="15">
        <f t="shared" si="37"/>
        <v>0</v>
      </c>
      <c r="AJ137" s="15" t="e">
        <f>IF(AE137=1,'Fase 1'!$AI$7*'Fase 1'!$AQ$10,IF(AE137=2,'Fase 1'!$AI$7*'Fase 1'!$AQ$11,IF(AE137=3,'Fase 1'!$AI$7*'Fase 1'!$AQ$12,IF(AE137=4,'Fase 1'!$AI$7*'Fase 2'!$AQ$10,IF(AE137=5,'Fase 1'!$AI$7*'Fase 2'!$AQ$11,IF(AE137=6,'Fase 1'!$AI$7*'Fase 2'!$AQ$12,IF(AE137&gt;=7,'Fase 1'!$AI$7*'Fase 1'!$AJ$7,"")))))))</f>
        <v>#VALUE!</v>
      </c>
      <c r="AK137" s="15" t="str">
        <f>IF(AE137=1,'Fase 1'!$AQ$14,IF(AE137=2,'Fase 1'!$AQ$15,IF(AE137=3,'Fase 1'!$AQ$16,IF(AE137=4,'Fase 2'!$AQ$14,IF(AE137=5,'Fase 2'!$AQ$15,IF(AE137=6,'Fase 2'!$AQ$16,IF(AE137=7,'Fase 3'!$AQ$11,IF(AE137=8,'Fase 4'!$AQ$12,IF(AE137=9,'Fase 4'!$AQ$12,IF(AE137=10,'Fase 4'!$AQ$12,""))))))))))</f>
        <v/>
      </c>
      <c r="AL137" s="15" t="str">
        <f t="shared" si="38"/>
        <v/>
      </c>
      <c r="AM137" s="15" t="str">
        <f t="shared" si="39"/>
        <v/>
      </c>
      <c r="AN137" s="15" t="str">
        <f>IF(AE137=0,"",IF(AE137&lt;=3,'Fase 1'!$AM$7*'Fase 1'!$AN$7,IF(AE137=4,'Fase 2'!$AM$7*'Fase 2'!$AN$14,IF(AE137=5,'Fase 2'!$AM$7*'Fase 2'!$AN$15,IF(AE137=6,'Fase 2'!$AM$7*'Fase 2'!$AN$16,IF(AE137=7,'Fase 3'!$AM$7*'Fase 3'!$AN$7,IF(AE137=8,'Fase 4'!$AM$7*'Fase 4'!$AN$14,IF(AE137=8,'Fase 4'!$AM$7*'Fase 4'!$AN$14,IF(AE137=9,'Fase 4'!$AM$7*'Fase 4'!$AN$15,IF(AE137=10,'Fase 4'!$AM$7*'Fase 4'!$AN$16,""))))))))))</f>
        <v/>
      </c>
    </row>
    <row r="138" spans="2:40" x14ac:dyDescent="0.25">
      <c r="B138" s="157" t="str">
        <f>IF(B137="","",IF(B137&lt;'Fase 1'!$B$5,B137+1,""))</f>
        <v/>
      </c>
      <c r="C138" s="158" t="str">
        <f t="shared" ref="C138:C169" si="40">IF(C137="","",IF(B138="","",C137+1))</f>
        <v/>
      </c>
      <c r="D138" s="159" t="str">
        <f t="shared" ref="D138:D169" si="41">IF($G$5="","",IF(B138=Y138,IF(OR(H138="x",H138="X"),"",IF(AF138&gt;AI138,"SIM","")),""))</f>
        <v/>
      </c>
      <c r="E138" s="160" t="str">
        <f t="shared" ref="E138:E169" si="42">IF(D138="SIM",IF(AI138&gt;=AF138,"",AF138-AI138),"")</f>
        <v/>
      </c>
      <c r="F138" s="165"/>
      <c r="G138" s="162" t="str">
        <f>IF('Fase 1'!$B$5="","",IF($G$5="","",IF(AJ138="","",IF(100-(AK138-AL138)/AJ138*100&lt;10,"&lt; 10",100-(AK138-AL138)/AJ138*100))))</f>
        <v/>
      </c>
      <c r="H138" s="168"/>
      <c r="I138" s="167"/>
      <c r="M138" s="153" t="str">
        <f>IF($AE138=1,IF($B138&lt;=M137,M137,Resumo!$H$9+M137),"")</f>
        <v/>
      </c>
      <c r="N138" s="153" t="str">
        <f>IF($AE138=2,IF($B138&lt;=N137,N137,Resumo!$H$10+N137),IF($AE139-$AE138=0,"",M138))</f>
        <v/>
      </c>
      <c r="O138" s="153" t="str">
        <f>IF($AE138=3,IF($B138&lt;=O137,O137,Resumo!$H$11+O137),IF($AE139-$AE138=0,"",N138))</f>
        <v/>
      </c>
      <c r="P138" s="153" t="str">
        <f>IF($AE138=4,IF($B138&lt;=P137,P137,Resumo!$H$12+P137),IF($AE139-$AE138=0,"",O138))</f>
        <v/>
      </c>
      <c r="Q138" s="153" t="str">
        <f>IF($AE138=5,IF($B138&lt;=Q137,Q137,Resumo!$H$13+Q137),IF($AE139-$AE138=0,"",P138))</f>
        <v/>
      </c>
      <c r="R138" s="153" t="str">
        <f>IF($AE138=6,IF($B138&lt;=R137,R137,Resumo!$H$14+R137),IF($AE139-$AE138=0,"",Q138))</f>
        <v/>
      </c>
      <c r="S138" s="153" t="str">
        <f>IF($AE138=7,IF($B138&lt;=S137,S137,Resumo!$H$15+S137),IF($AE139-$AE138=0,"",R138))</f>
        <v/>
      </c>
      <c r="T138" s="153" t="str">
        <f>IF($AE138=8,IF($B138&lt;=T137,T137,Resumo!$H$16+T137),IF($AE139-$AE138=0,"",S138))</f>
        <v/>
      </c>
      <c r="U138" s="153" t="str">
        <f>IF($AE138=9,IF($B138&lt;=U137,U137,Resumo!$H$17+U137),IF($AE139-$AE138=0,"",T138))</f>
        <v/>
      </c>
      <c r="V138" s="153" t="str">
        <f>IF($AE138=10,IF($B138&lt;=V137,V137,Resumo!$H$18+V137),IF($AE139-$AE138=0,"",U138))</f>
        <v/>
      </c>
      <c r="X138" s="150">
        <f t="shared" ref="X138:X169" si="43">SUM(M138:V138)</f>
        <v>0</v>
      </c>
      <c r="Y138" s="150">
        <f t="shared" ref="Y138:Y169" si="44">IF(X138&gt;X139,V138,X138)</f>
        <v>0</v>
      </c>
      <c r="Z138" s="150">
        <f>IF(B138&lt;=Resumo!$F$9,1,IF(B138&lt;=Resumo!$F$10,2,""))</f>
        <v>1</v>
      </c>
      <c r="AA138" s="150">
        <f>IF(B138&lt;=Resumo!$F$11,IF(B138&gt;=Resumo!$D$11,3,""),IF(B138&lt;=Resumo!$F$12,IF(B138&gt;=Resumo!$D$12,4,""),""))</f>
        <v>3</v>
      </c>
      <c r="AB138" s="150">
        <f>IF(B138&lt;=Resumo!$F$13,IF(B138&gt;=Resumo!$D$13,5,""),IF(B138&lt;=Resumo!$F$14,IF(B138&gt;=Resumo!$D$14,6,""),""))</f>
        <v>5</v>
      </c>
      <c r="AC138" s="150">
        <f>IF(B138&lt;=Resumo!$F$15,IF(B138&gt;=Resumo!$D$15,7,""),IF(B138&lt;=Resumo!$F$16,IF(B138&gt;=Resumo!$D$16,8,""),""))</f>
        <v>7</v>
      </c>
      <c r="AD138" s="150">
        <f>IF(B138&lt;=Resumo!$F$17,IF(B138&gt;=Resumo!$D$17,9,""),IF(B138&lt;=Resumo!$F$18,IF(B138&gt;=Resumo!$D$18,10,""),""))</f>
        <v>9</v>
      </c>
      <c r="AE138" s="15">
        <f t="shared" ref="AE138:AE169" si="45">SUM(Z138:AD138)</f>
        <v>25</v>
      </c>
      <c r="AF138" s="15" t="str">
        <f>IF(AE138=1,Resumo!$G$9,IF(AE138=2,Resumo!$G$10,IF(AE138=3,Resumo!$G$11,IF(AE138=4,Resumo!$G$12,IF(AE138=5,Resumo!$G$13,IF(AE138=6,Resumo!$G$14,IF(AE138=7,Resumo!$G$15,IF(AE138=8,Resumo!$G$16,IF(AE138=9,Resumo!$G$17,IF(AE138=10,Resumo!$G$18,""))))))))))</f>
        <v/>
      </c>
      <c r="AH138" s="15" t="str">
        <f t="shared" ref="AH138:AH169" si="46">IF(B138=Y138,1,"")</f>
        <v/>
      </c>
      <c r="AI138" s="15">
        <f t="shared" ref="AI138:AI169" si="47">IF(AH137=1,F138,AI137+F138)</f>
        <v>0</v>
      </c>
      <c r="AJ138" s="15" t="e">
        <f>IF(AE138=1,'Fase 1'!$AI$7*'Fase 1'!$AQ$10,IF(AE138=2,'Fase 1'!$AI$7*'Fase 1'!$AQ$11,IF(AE138=3,'Fase 1'!$AI$7*'Fase 1'!$AQ$12,IF(AE138=4,'Fase 1'!$AI$7*'Fase 2'!$AQ$10,IF(AE138=5,'Fase 1'!$AI$7*'Fase 2'!$AQ$11,IF(AE138=6,'Fase 1'!$AI$7*'Fase 2'!$AQ$12,IF(AE138&gt;=7,'Fase 1'!$AI$7*'Fase 1'!$AJ$7,"")))))))</f>
        <v>#VALUE!</v>
      </c>
      <c r="AK138" s="15" t="str">
        <f>IF(AE138=1,'Fase 1'!$AQ$14,IF(AE138=2,'Fase 1'!$AQ$15,IF(AE138=3,'Fase 1'!$AQ$16,IF(AE138=4,'Fase 2'!$AQ$14,IF(AE138=5,'Fase 2'!$AQ$15,IF(AE138=6,'Fase 2'!$AQ$16,IF(AE138=7,'Fase 3'!$AQ$11,IF(AE138=8,'Fase 4'!$AQ$12,IF(AE138=9,'Fase 4'!$AQ$12,IF(AE138=10,'Fase 4'!$AQ$12,""))))))))))</f>
        <v/>
      </c>
      <c r="AL138" s="15" t="str">
        <f t="shared" ref="AL138:AL169" si="48">IF(AN138="","",AM137-AN138)</f>
        <v/>
      </c>
      <c r="AM138" s="15" t="str">
        <f t="shared" ref="AM138:AM169" si="49">IF(D138="",IF(F138="",AL138,IF(F138&gt;=AK138-AL138,AK138,AL138+F138)),IF(F138="",AK138,IF(F138&gt;=AK138-AL138,AK138,AK138)))</f>
        <v/>
      </c>
      <c r="AN138" s="15" t="str">
        <f>IF(AE138=0,"",IF(AE138&lt;=3,'Fase 1'!$AM$7*'Fase 1'!$AN$7,IF(AE138=4,'Fase 2'!$AM$7*'Fase 2'!$AN$14,IF(AE138=5,'Fase 2'!$AM$7*'Fase 2'!$AN$15,IF(AE138=6,'Fase 2'!$AM$7*'Fase 2'!$AN$16,IF(AE138=7,'Fase 3'!$AM$7*'Fase 3'!$AN$7,IF(AE138=8,'Fase 4'!$AM$7*'Fase 4'!$AN$14,IF(AE138=8,'Fase 4'!$AM$7*'Fase 4'!$AN$14,IF(AE138=9,'Fase 4'!$AM$7*'Fase 4'!$AN$15,IF(AE138=10,'Fase 4'!$AM$7*'Fase 4'!$AN$16,""))))))))))</f>
        <v/>
      </c>
    </row>
    <row r="139" spans="2:40" x14ac:dyDescent="0.25">
      <c r="B139" s="157" t="str">
        <f>IF(B138="","",IF(B138&lt;'Fase 1'!$B$5,B138+1,""))</f>
        <v/>
      </c>
      <c r="C139" s="158" t="str">
        <f t="shared" si="40"/>
        <v/>
      </c>
      <c r="D139" s="159" t="str">
        <f t="shared" si="41"/>
        <v/>
      </c>
      <c r="E139" s="160" t="str">
        <f t="shared" si="42"/>
        <v/>
      </c>
      <c r="F139" s="165"/>
      <c r="G139" s="162" t="str">
        <f>IF('Fase 1'!$B$5="","",IF($G$5="","",IF(AJ139="","",IF(100-(AK139-AL139)/AJ139*100&lt;10,"&lt; 10",100-(AK139-AL139)/AJ139*100))))</f>
        <v/>
      </c>
      <c r="H139" s="168"/>
      <c r="I139" s="167"/>
      <c r="M139" s="153" t="str">
        <f>IF($AE139=1,IF($B139&lt;=M138,M138,Resumo!$H$9+M138),"")</f>
        <v/>
      </c>
      <c r="N139" s="153" t="str">
        <f>IF($AE139=2,IF($B139&lt;=N138,N138,Resumo!$H$10+N138),IF($AE140-$AE139=0,"",M139))</f>
        <v/>
      </c>
      <c r="O139" s="153" t="str">
        <f>IF($AE139=3,IF($B139&lt;=O138,O138,Resumo!$H$11+O138),IF($AE140-$AE139=0,"",N139))</f>
        <v/>
      </c>
      <c r="P139" s="153" t="str">
        <f>IF($AE139=4,IF($B139&lt;=P138,P138,Resumo!$H$12+P138),IF($AE140-$AE139=0,"",O139))</f>
        <v/>
      </c>
      <c r="Q139" s="153" t="str">
        <f>IF($AE139=5,IF($B139&lt;=Q138,Q138,Resumo!$H$13+Q138),IF($AE140-$AE139=0,"",P139))</f>
        <v/>
      </c>
      <c r="R139" s="153" t="str">
        <f>IF($AE139=6,IF($B139&lt;=R138,R138,Resumo!$H$14+R138),IF($AE140-$AE139=0,"",Q139))</f>
        <v/>
      </c>
      <c r="S139" s="153" t="str">
        <f>IF($AE139=7,IF($B139&lt;=S138,S138,Resumo!$H$15+S138),IF($AE140-$AE139=0,"",R139))</f>
        <v/>
      </c>
      <c r="T139" s="153" t="str">
        <f>IF($AE139=8,IF($B139&lt;=T138,T138,Resumo!$H$16+T138),IF($AE140-$AE139=0,"",S139))</f>
        <v/>
      </c>
      <c r="U139" s="153" t="str">
        <f>IF($AE139=9,IF($B139&lt;=U138,U138,Resumo!$H$17+U138),IF($AE140-$AE139=0,"",T139))</f>
        <v/>
      </c>
      <c r="V139" s="153" t="str">
        <f>IF($AE139=10,IF($B139&lt;=V138,V138,Resumo!$H$18+V138),IF($AE140-$AE139=0,"",U139))</f>
        <v/>
      </c>
      <c r="X139" s="150">
        <f t="shared" si="43"/>
        <v>0</v>
      </c>
      <c r="Y139" s="150">
        <f t="shared" si="44"/>
        <v>0</v>
      </c>
      <c r="Z139" s="150">
        <f>IF(B139&lt;=Resumo!$F$9,1,IF(B139&lt;=Resumo!$F$10,2,""))</f>
        <v>1</v>
      </c>
      <c r="AA139" s="150">
        <f>IF(B139&lt;=Resumo!$F$11,IF(B139&gt;=Resumo!$D$11,3,""),IF(B139&lt;=Resumo!$F$12,IF(B139&gt;=Resumo!$D$12,4,""),""))</f>
        <v>3</v>
      </c>
      <c r="AB139" s="150">
        <f>IF(B139&lt;=Resumo!$F$13,IF(B139&gt;=Resumo!$D$13,5,""),IF(B139&lt;=Resumo!$F$14,IF(B139&gt;=Resumo!$D$14,6,""),""))</f>
        <v>5</v>
      </c>
      <c r="AC139" s="150">
        <f>IF(B139&lt;=Resumo!$F$15,IF(B139&gt;=Resumo!$D$15,7,""),IF(B139&lt;=Resumo!$F$16,IF(B139&gt;=Resumo!$D$16,8,""),""))</f>
        <v>7</v>
      </c>
      <c r="AD139" s="150">
        <f>IF(B139&lt;=Resumo!$F$17,IF(B139&gt;=Resumo!$D$17,9,""),IF(B139&lt;=Resumo!$F$18,IF(B139&gt;=Resumo!$D$18,10,""),""))</f>
        <v>9</v>
      </c>
      <c r="AE139" s="15">
        <f t="shared" si="45"/>
        <v>25</v>
      </c>
      <c r="AF139" s="15" t="str">
        <f>IF(AE139=1,Resumo!$G$9,IF(AE139=2,Resumo!$G$10,IF(AE139=3,Resumo!$G$11,IF(AE139=4,Resumo!$G$12,IF(AE139=5,Resumo!$G$13,IF(AE139=6,Resumo!$G$14,IF(AE139=7,Resumo!$G$15,IF(AE139=8,Resumo!$G$16,IF(AE139=9,Resumo!$G$17,IF(AE139=10,Resumo!$G$18,""))))))))))</f>
        <v/>
      </c>
      <c r="AH139" s="15" t="str">
        <f t="shared" si="46"/>
        <v/>
      </c>
      <c r="AI139" s="15">
        <f t="shared" si="47"/>
        <v>0</v>
      </c>
      <c r="AJ139" s="15" t="e">
        <f>IF(AE139=1,'Fase 1'!$AI$7*'Fase 1'!$AQ$10,IF(AE139=2,'Fase 1'!$AI$7*'Fase 1'!$AQ$11,IF(AE139=3,'Fase 1'!$AI$7*'Fase 1'!$AQ$12,IF(AE139=4,'Fase 1'!$AI$7*'Fase 2'!$AQ$10,IF(AE139=5,'Fase 1'!$AI$7*'Fase 2'!$AQ$11,IF(AE139=6,'Fase 1'!$AI$7*'Fase 2'!$AQ$12,IF(AE139&gt;=7,'Fase 1'!$AI$7*'Fase 1'!$AJ$7,"")))))))</f>
        <v>#VALUE!</v>
      </c>
      <c r="AK139" s="15" t="str">
        <f>IF(AE139=1,'Fase 1'!$AQ$14,IF(AE139=2,'Fase 1'!$AQ$15,IF(AE139=3,'Fase 1'!$AQ$16,IF(AE139=4,'Fase 2'!$AQ$14,IF(AE139=5,'Fase 2'!$AQ$15,IF(AE139=6,'Fase 2'!$AQ$16,IF(AE139=7,'Fase 3'!$AQ$11,IF(AE139=8,'Fase 4'!$AQ$12,IF(AE139=9,'Fase 4'!$AQ$12,IF(AE139=10,'Fase 4'!$AQ$12,""))))))))))</f>
        <v/>
      </c>
      <c r="AL139" s="15" t="str">
        <f t="shared" si="48"/>
        <v/>
      </c>
      <c r="AM139" s="15" t="str">
        <f t="shared" si="49"/>
        <v/>
      </c>
      <c r="AN139" s="15" t="str">
        <f>IF(AE139=0,"",IF(AE139&lt;=3,'Fase 1'!$AM$7*'Fase 1'!$AN$7,IF(AE139=4,'Fase 2'!$AM$7*'Fase 2'!$AN$14,IF(AE139=5,'Fase 2'!$AM$7*'Fase 2'!$AN$15,IF(AE139=6,'Fase 2'!$AM$7*'Fase 2'!$AN$16,IF(AE139=7,'Fase 3'!$AM$7*'Fase 3'!$AN$7,IF(AE139=8,'Fase 4'!$AM$7*'Fase 4'!$AN$14,IF(AE139=8,'Fase 4'!$AM$7*'Fase 4'!$AN$14,IF(AE139=9,'Fase 4'!$AM$7*'Fase 4'!$AN$15,IF(AE139=10,'Fase 4'!$AM$7*'Fase 4'!$AN$16,""))))))))))</f>
        <v/>
      </c>
    </row>
    <row r="140" spans="2:40" x14ac:dyDescent="0.25">
      <c r="B140" s="157" t="str">
        <f>IF(B139="","",IF(B139&lt;'Fase 1'!$B$5,B139+1,""))</f>
        <v/>
      </c>
      <c r="C140" s="158" t="str">
        <f t="shared" si="40"/>
        <v/>
      </c>
      <c r="D140" s="159" t="str">
        <f t="shared" si="41"/>
        <v/>
      </c>
      <c r="E140" s="160" t="str">
        <f t="shared" si="42"/>
        <v/>
      </c>
      <c r="F140" s="165"/>
      <c r="G140" s="162" t="str">
        <f>IF('Fase 1'!$B$5="","",IF($G$5="","",IF(AJ140="","",IF(100-(AK140-AL140)/AJ140*100&lt;10,"&lt; 10",100-(AK140-AL140)/AJ140*100))))</f>
        <v/>
      </c>
      <c r="H140" s="168"/>
      <c r="I140" s="167"/>
      <c r="M140" s="153" t="str">
        <f>IF($AE140=1,IF($B140&lt;=M139,M139,Resumo!$H$9+M139),"")</f>
        <v/>
      </c>
      <c r="N140" s="153" t="str">
        <f>IF($AE140=2,IF($B140&lt;=N139,N139,Resumo!$H$10+N139),IF($AE141-$AE140=0,"",M140))</f>
        <v/>
      </c>
      <c r="O140" s="153" t="str">
        <f>IF($AE140=3,IF($B140&lt;=O139,O139,Resumo!$H$11+O139),IF($AE141-$AE140=0,"",N140))</f>
        <v/>
      </c>
      <c r="P140" s="153" t="str">
        <f>IF($AE140=4,IF($B140&lt;=P139,P139,Resumo!$H$12+P139),IF($AE141-$AE140=0,"",O140))</f>
        <v/>
      </c>
      <c r="Q140" s="153" t="str">
        <f>IF($AE140=5,IF($B140&lt;=Q139,Q139,Resumo!$H$13+Q139),IF($AE141-$AE140=0,"",P140))</f>
        <v/>
      </c>
      <c r="R140" s="153" t="str">
        <f>IF($AE140=6,IF($B140&lt;=R139,R139,Resumo!$H$14+R139),IF($AE141-$AE140=0,"",Q140))</f>
        <v/>
      </c>
      <c r="S140" s="153" t="str">
        <f>IF($AE140=7,IF($B140&lt;=S139,S139,Resumo!$H$15+S139),IF($AE141-$AE140=0,"",R140))</f>
        <v/>
      </c>
      <c r="T140" s="153" t="str">
        <f>IF($AE140=8,IF($B140&lt;=T139,T139,Resumo!$H$16+T139),IF($AE141-$AE140=0,"",S140))</f>
        <v/>
      </c>
      <c r="U140" s="153" t="str">
        <f>IF($AE140=9,IF($B140&lt;=U139,U139,Resumo!$H$17+U139),IF($AE141-$AE140=0,"",T140))</f>
        <v/>
      </c>
      <c r="V140" s="153" t="str">
        <f>IF($AE140=10,IF($B140&lt;=V139,V139,Resumo!$H$18+V139),IF($AE141-$AE140=0,"",U140))</f>
        <v/>
      </c>
      <c r="X140" s="150">
        <f t="shared" si="43"/>
        <v>0</v>
      </c>
      <c r="Y140" s="150">
        <f t="shared" si="44"/>
        <v>0</v>
      </c>
      <c r="Z140" s="150">
        <f>IF(B140&lt;=Resumo!$F$9,1,IF(B140&lt;=Resumo!$F$10,2,""))</f>
        <v>1</v>
      </c>
      <c r="AA140" s="150">
        <f>IF(B140&lt;=Resumo!$F$11,IF(B140&gt;=Resumo!$D$11,3,""),IF(B140&lt;=Resumo!$F$12,IF(B140&gt;=Resumo!$D$12,4,""),""))</f>
        <v>3</v>
      </c>
      <c r="AB140" s="150">
        <f>IF(B140&lt;=Resumo!$F$13,IF(B140&gt;=Resumo!$D$13,5,""),IF(B140&lt;=Resumo!$F$14,IF(B140&gt;=Resumo!$D$14,6,""),""))</f>
        <v>5</v>
      </c>
      <c r="AC140" s="150">
        <f>IF(B140&lt;=Resumo!$F$15,IF(B140&gt;=Resumo!$D$15,7,""),IF(B140&lt;=Resumo!$F$16,IF(B140&gt;=Resumo!$D$16,8,""),""))</f>
        <v>7</v>
      </c>
      <c r="AD140" s="150">
        <f>IF(B140&lt;=Resumo!$F$17,IF(B140&gt;=Resumo!$D$17,9,""),IF(B140&lt;=Resumo!$F$18,IF(B140&gt;=Resumo!$D$18,10,""),""))</f>
        <v>9</v>
      </c>
      <c r="AE140" s="15">
        <f t="shared" si="45"/>
        <v>25</v>
      </c>
      <c r="AF140" s="15" t="str">
        <f>IF(AE140=1,Resumo!$G$9,IF(AE140=2,Resumo!$G$10,IF(AE140=3,Resumo!$G$11,IF(AE140=4,Resumo!$G$12,IF(AE140=5,Resumo!$G$13,IF(AE140=6,Resumo!$G$14,IF(AE140=7,Resumo!$G$15,IF(AE140=8,Resumo!$G$16,IF(AE140=9,Resumo!$G$17,IF(AE140=10,Resumo!$G$18,""))))))))))</f>
        <v/>
      </c>
      <c r="AH140" s="15" t="str">
        <f t="shared" si="46"/>
        <v/>
      </c>
      <c r="AI140" s="15">
        <f t="shared" si="47"/>
        <v>0</v>
      </c>
      <c r="AJ140" s="15" t="e">
        <f>IF(AE140=1,'Fase 1'!$AI$7*'Fase 1'!$AQ$10,IF(AE140=2,'Fase 1'!$AI$7*'Fase 1'!$AQ$11,IF(AE140=3,'Fase 1'!$AI$7*'Fase 1'!$AQ$12,IF(AE140=4,'Fase 1'!$AI$7*'Fase 2'!$AQ$10,IF(AE140=5,'Fase 1'!$AI$7*'Fase 2'!$AQ$11,IF(AE140=6,'Fase 1'!$AI$7*'Fase 2'!$AQ$12,IF(AE140&gt;=7,'Fase 1'!$AI$7*'Fase 1'!$AJ$7,"")))))))</f>
        <v>#VALUE!</v>
      </c>
      <c r="AK140" s="15" t="str">
        <f>IF(AE140=1,'Fase 1'!$AQ$14,IF(AE140=2,'Fase 1'!$AQ$15,IF(AE140=3,'Fase 1'!$AQ$16,IF(AE140=4,'Fase 2'!$AQ$14,IF(AE140=5,'Fase 2'!$AQ$15,IF(AE140=6,'Fase 2'!$AQ$16,IF(AE140=7,'Fase 3'!$AQ$11,IF(AE140=8,'Fase 4'!$AQ$12,IF(AE140=9,'Fase 4'!$AQ$12,IF(AE140=10,'Fase 4'!$AQ$12,""))))))))))</f>
        <v/>
      </c>
      <c r="AL140" s="15" t="str">
        <f t="shared" si="48"/>
        <v/>
      </c>
      <c r="AM140" s="15" t="str">
        <f t="shared" si="49"/>
        <v/>
      </c>
      <c r="AN140" s="15" t="str">
        <f>IF(AE140=0,"",IF(AE140&lt;=3,'Fase 1'!$AM$7*'Fase 1'!$AN$7,IF(AE140=4,'Fase 2'!$AM$7*'Fase 2'!$AN$14,IF(AE140=5,'Fase 2'!$AM$7*'Fase 2'!$AN$15,IF(AE140=6,'Fase 2'!$AM$7*'Fase 2'!$AN$16,IF(AE140=7,'Fase 3'!$AM$7*'Fase 3'!$AN$7,IF(AE140=8,'Fase 4'!$AM$7*'Fase 4'!$AN$14,IF(AE140=8,'Fase 4'!$AM$7*'Fase 4'!$AN$14,IF(AE140=9,'Fase 4'!$AM$7*'Fase 4'!$AN$15,IF(AE140=10,'Fase 4'!$AM$7*'Fase 4'!$AN$16,""))))))))))</f>
        <v/>
      </c>
    </row>
    <row r="141" spans="2:40" x14ac:dyDescent="0.25">
      <c r="B141" s="157" t="str">
        <f>IF(B140="","",IF(B140&lt;'Fase 1'!$B$5,B140+1,""))</f>
        <v/>
      </c>
      <c r="C141" s="158" t="str">
        <f t="shared" si="40"/>
        <v/>
      </c>
      <c r="D141" s="159" t="str">
        <f t="shared" si="41"/>
        <v/>
      </c>
      <c r="E141" s="160" t="str">
        <f t="shared" si="42"/>
        <v/>
      </c>
      <c r="F141" s="165"/>
      <c r="G141" s="162" t="str">
        <f>IF('Fase 1'!$B$5="","",IF($G$5="","",IF(AJ141="","",IF(100-(AK141-AL141)/AJ141*100&lt;10,"&lt; 10",100-(AK141-AL141)/AJ141*100))))</f>
        <v/>
      </c>
      <c r="H141" s="168"/>
      <c r="I141" s="167"/>
      <c r="M141" s="153" t="str">
        <f>IF($AE141=1,IF($B141&lt;=M140,M140,Resumo!$H$9+M140),"")</f>
        <v/>
      </c>
      <c r="N141" s="153" t="str">
        <f>IF($AE141=2,IF($B141&lt;=N140,N140,Resumo!$H$10+N140),IF($AE142-$AE141=0,"",M141))</f>
        <v/>
      </c>
      <c r="O141" s="153" t="str">
        <f>IF($AE141=3,IF($B141&lt;=O140,O140,Resumo!$H$11+O140),IF($AE142-$AE141=0,"",N141))</f>
        <v/>
      </c>
      <c r="P141" s="153" t="str">
        <f>IF($AE141=4,IF($B141&lt;=P140,P140,Resumo!$H$12+P140),IF($AE142-$AE141=0,"",O141))</f>
        <v/>
      </c>
      <c r="Q141" s="153" t="str">
        <f>IF($AE141=5,IF($B141&lt;=Q140,Q140,Resumo!$H$13+Q140),IF($AE142-$AE141=0,"",P141))</f>
        <v/>
      </c>
      <c r="R141" s="153" t="str">
        <f>IF($AE141=6,IF($B141&lt;=R140,R140,Resumo!$H$14+R140),IF($AE142-$AE141=0,"",Q141))</f>
        <v/>
      </c>
      <c r="S141" s="153" t="str">
        <f>IF($AE141=7,IF($B141&lt;=S140,S140,Resumo!$H$15+S140),IF($AE142-$AE141=0,"",R141))</f>
        <v/>
      </c>
      <c r="T141" s="153" t="str">
        <f>IF($AE141=8,IF($B141&lt;=T140,T140,Resumo!$H$16+T140),IF($AE142-$AE141=0,"",S141))</f>
        <v/>
      </c>
      <c r="U141" s="153" t="str">
        <f>IF($AE141=9,IF($B141&lt;=U140,U140,Resumo!$H$17+U140),IF($AE142-$AE141=0,"",T141))</f>
        <v/>
      </c>
      <c r="V141" s="153" t="str">
        <f>IF($AE141=10,IF($B141&lt;=V140,V140,Resumo!$H$18+V140),IF($AE142-$AE141=0,"",U141))</f>
        <v/>
      </c>
      <c r="X141" s="150">
        <f t="shared" si="43"/>
        <v>0</v>
      </c>
      <c r="Y141" s="150">
        <f t="shared" si="44"/>
        <v>0</v>
      </c>
      <c r="Z141" s="150">
        <f>IF(B141&lt;=Resumo!$F$9,1,IF(B141&lt;=Resumo!$F$10,2,""))</f>
        <v>1</v>
      </c>
      <c r="AA141" s="150">
        <f>IF(B141&lt;=Resumo!$F$11,IF(B141&gt;=Resumo!$D$11,3,""),IF(B141&lt;=Resumo!$F$12,IF(B141&gt;=Resumo!$D$12,4,""),""))</f>
        <v>3</v>
      </c>
      <c r="AB141" s="150">
        <f>IF(B141&lt;=Resumo!$F$13,IF(B141&gt;=Resumo!$D$13,5,""),IF(B141&lt;=Resumo!$F$14,IF(B141&gt;=Resumo!$D$14,6,""),""))</f>
        <v>5</v>
      </c>
      <c r="AC141" s="150">
        <f>IF(B141&lt;=Resumo!$F$15,IF(B141&gt;=Resumo!$D$15,7,""),IF(B141&lt;=Resumo!$F$16,IF(B141&gt;=Resumo!$D$16,8,""),""))</f>
        <v>7</v>
      </c>
      <c r="AD141" s="150">
        <f>IF(B141&lt;=Resumo!$F$17,IF(B141&gt;=Resumo!$D$17,9,""),IF(B141&lt;=Resumo!$F$18,IF(B141&gt;=Resumo!$D$18,10,""),""))</f>
        <v>9</v>
      </c>
      <c r="AE141" s="15">
        <f t="shared" si="45"/>
        <v>25</v>
      </c>
      <c r="AF141" s="15" t="str">
        <f>IF(AE141=1,Resumo!$G$9,IF(AE141=2,Resumo!$G$10,IF(AE141=3,Resumo!$G$11,IF(AE141=4,Resumo!$G$12,IF(AE141=5,Resumo!$G$13,IF(AE141=6,Resumo!$G$14,IF(AE141=7,Resumo!$G$15,IF(AE141=8,Resumo!$G$16,IF(AE141=9,Resumo!$G$17,IF(AE141=10,Resumo!$G$18,""))))))))))</f>
        <v/>
      </c>
      <c r="AH141" s="15" t="str">
        <f t="shared" si="46"/>
        <v/>
      </c>
      <c r="AI141" s="15">
        <f t="shared" si="47"/>
        <v>0</v>
      </c>
      <c r="AJ141" s="15" t="e">
        <f>IF(AE141=1,'Fase 1'!$AI$7*'Fase 1'!$AQ$10,IF(AE141=2,'Fase 1'!$AI$7*'Fase 1'!$AQ$11,IF(AE141=3,'Fase 1'!$AI$7*'Fase 1'!$AQ$12,IF(AE141=4,'Fase 1'!$AI$7*'Fase 2'!$AQ$10,IF(AE141=5,'Fase 1'!$AI$7*'Fase 2'!$AQ$11,IF(AE141=6,'Fase 1'!$AI$7*'Fase 2'!$AQ$12,IF(AE141&gt;=7,'Fase 1'!$AI$7*'Fase 1'!$AJ$7,"")))))))</f>
        <v>#VALUE!</v>
      </c>
      <c r="AK141" s="15" t="str">
        <f>IF(AE141=1,'Fase 1'!$AQ$14,IF(AE141=2,'Fase 1'!$AQ$15,IF(AE141=3,'Fase 1'!$AQ$16,IF(AE141=4,'Fase 2'!$AQ$14,IF(AE141=5,'Fase 2'!$AQ$15,IF(AE141=6,'Fase 2'!$AQ$16,IF(AE141=7,'Fase 3'!$AQ$11,IF(AE141=8,'Fase 4'!$AQ$12,IF(AE141=9,'Fase 4'!$AQ$12,IF(AE141=10,'Fase 4'!$AQ$12,""))))))))))</f>
        <v/>
      </c>
      <c r="AL141" s="15" t="str">
        <f t="shared" si="48"/>
        <v/>
      </c>
      <c r="AM141" s="15" t="str">
        <f t="shared" si="49"/>
        <v/>
      </c>
      <c r="AN141" s="15" t="str">
        <f>IF(AE141=0,"",IF(AE141&lt;=3,'Fase 1'!$AM$7*'Fase 1'!$AN$7,IF(AE141=4,'Fase 2'!$AM$7*'Fase 2'!$AN$14,IF(AE141=5,'Fase 2'!$AM$7*'Fase 2'!$AN$15,IF(AE141=6,'Fase 2'!$AM$7*'Fase 2'!$AN$16,IF(AE141=7,'Fase 3'!$AM$7*'Fase 3'!$AN$7,IF(AE141=8,'Fase 4'!$AM$7*'Fase 4'!$AN$14,IF(AE141=8,'Fase 4'!$AM$7*'Fase 4'!$AN$14,IF(AE141=9,'Fase 4'!$AM$7*'Fase 4'!$AN$15,IF(AE141=10,'Fase 4'!$AM$7*'Fase 4'!$AN$16,""))))))))))</f>
        <v/>
      </c>
    </row>
    <row r="142" spans="2:40" x14ac:dyDescent="0.25">
      <c r="B142" s="157" t="str">
        <f>IF(B141="","",IF(B141&lt;'Fase 1'!$B$5,B141+1,""))</f>
        <v/>
      </c>
      <c r="C142" s="158" t="str">
        <f t="shared" si="40"/>
        <v/>
      </c>
      <c r="D142" s="159" t="str">
        <f t="shared" si="41"/>
        <v/>
      </c>
      <c r="E142" s="160" t="str">
        <f t="shared" si="42"/>
        <v/>
      </c>
      <c r="F142" s="165"/>
      <c r="G142" s="162" t="str">
        <f>IF('Fase 1'!$B$5="","",IF($G$5="","",IF(AJ142="","",IF(100-(AK142-AL142)/AJ142*100&lt;10,"&lt; 10",100-(AK142-AL142)/AJ142*100))))</f>
        <v/>
      </c>
      <c r="H142" s="168"/>
      <c r="I142" s="167"/>
      <c r="M142" s="153" t="str">
        <f>IF($AE142=1,IF($B142&lt;=M141,M141,Resumo!$H$9+M141),"")</f>
        <v/>
      </c>
      <c r="N142" s="153" t="str">
        <f>IF($AE142=2,IF($B142&lt;=N141,N141,Resumo!$H$10+N141),IF($AE143-$AE142=0,"",M142))</f>
        <v/>
      </c>
      <c r="O142" s="153" t="str">
        <f>IF($AE142=3,IF($B142&lt;=O141,O141,Resumo!$H$11+O141),IF($AE143-$AE142=0,"",N142))</f>
        <v/>
      </c>
      <c r="P142" s="153" t="str">
        <f>IF($AE142=4,IF($B142&lt;=P141,P141,Resumo!$H$12+P141),IF($AE143-$AE142=0,"",O142))</f>
        <v/>
      </c>
      <c r="Q142" s="153" t="str">
        <f>IF($AE142=5,IF($B142&lt;=Q141,Q141,Resumo!$H$13+Q141),IF($AE143-$AE142=0,"",P142))</f>
        <v/>
      </c>
      <c r="R142" s="153" t="str">
        <f>IF($AE142=6,IF($B142&lt;=R141,R141,Resumo!$H$14+R141),IF($AE143-$AE142=0,"",Q142))</f>
        <v/>
      </c>
      <c r="S142" s="153" t="str">
        <f>IF($AE142=7,IF($B142&lt;=S141,S141,Resumo!$H$15+S141),IF($AE143-$AE142=0,"",R142))</f>
        <v/>
      </c>
      <c r="T142" s="153" t="str">
        <f>IF($AE142=8,IF($B142&lt;=T141,T141,Resumo!$H$16+T141),IF($AE143-$AE142=0,"",S142))</f>
        <v/>
      </c>
      <c r="U142" s="153" t="str">
        <f>IF($AE142=9,IF($B142&lt;=U141,U141,Resumo!$H$17+U141),IF($AE143-$AE142=0,"",T142))</f>
        <v/>
      </c>
      <c r="V142" s="153" t="str">
        <f>IF($AE142=10,IF($B142&lt;=V141,V141,Resumo!$H$18+V141),IF($AE143-$AE142=0,"",U142))</f>
        <v/>
      </c>
      <c r="X142" s="150">
        <f t="shared" si="43"/>
        <v>0</v>
      </c>
      <c r="Y142" s="150">
        <f t="shared" si="44"/>
        <v>0</v>
      </c>
      <c r="Z142" s="150">
        <f>IF(B142&lt;=Resumo!$F$9,1,IF(B142&lt;=Resumo!$F$10,2,""))</f>
        <v>1</v>
      </c>
      <c r="AA142" s="150">
        <f>IF(B142&lt;=Resumo!$F$11,IF(B142&gt;=Resumo!$D$11,3,""),IF(B142&lt;=Resumo!$F$12,IF(B142&gt;=Resumo!$D$12,4,""),""))</f>
        <v>3</v>
      </c>
      <c r="AB142" s="150">
        <f>IF(B142&lt;=Resumo!$F$13,IF(B142&gt;=Resumo!$D$13,5,""),IF(B142&lt;=Resumo!$F$14,IF(B142&gt;=Resumo!$D$14,6,""),""))</f>
        <v>5</v>
      </c>
      <c r="AC142" s="150">
        <f>IF(B142&lt;=Resumo!$F$15,IF(B142&gt;=Resumo!$D$15,7,""),IF(B142&lt;=Resumo!$F$16,IF(B142&gt;=Resumo!$D$16,8,""),""))</f>
        <v>7</v>
      </c>
      <c r="AD142" s="150">
        <f>IF(B142&lt;=Resumo!$F$17,IF(B142&gt;=Resumo!$D$17,9,""),IF(B142&lt;=Resumo!$F$18,IF(B142&gt;=Resumo!$D$18,10,""),""))</f>
        <v>9</v>
      </c>
      <c r="AE142" s="15">
        <f t="shared" si="45"/>
        <v>25</v>
      </c>
      <c r="AF142" s="15" t="str">
        <f>IF(AE142=1,Resumo!$G$9,IF(AE142=2,Resumo!$G$10,IF(AE142=3,Resumo!$G$11,IF(AE142=4,Resumo!$G$12,IF(AE142=5,Resumo!$G$13,IF(AE142=6,Resumo!$G$14,IF(AE142=7,Resumo!$G$15,IF(AE142=8,Resumo!$G$16,IF(AE142=9,Resumo!$G$17,IF(AE142=10,Resumo!$G$18,""))))))))))</f>
        <v/>
      </c>
      <c r="AH142" s="15" t="str">
        <f t="shared" si="46"/>
        <v/>
      </c>
      <c r="AI142" s="15">
        <f t="shared" si="47"/>
        <v>0</v>
      </c>
      <c r="AJ142" s="15" t="e">
        <f>IF(AE142=1,'Fase 1'!$AI$7*'Fase 1'!$AQ$10,IF(AE142=2,'Fase 1'!$AI$7*'Fase 1'!$AQ$11,IF(AE142=3,'Fase 1'!$AI$7*'Fase 1'!$AQ$12,IF(AE142=4,'Fase 1'!$AI$7*'Fase 2'!$AQ$10,IF(AE142=5,'Fase 1'!$AI$7*'Fase 2'!$AQ$11,IF(AE142=6,'Fase 1'!$AI$7*'Fase 2'!$AQ$12,IF(AE142&gt;=7,'Fase 1'!$AI$7*'Fase 1'!$AJ$7,"")))))))</f>
        <v>#VALUE!</v>
      </c>
      <c r="AK142" s="15" t="str">
        <f>IF(AE142=1,'Fase 1'!$AQ$14,IF(AE142=2,'Fase 1'!$AQ$15,IF(AE142=3,'Fase 1'!$AQ$16,IF(AE142=4,'Fase 2'!$AQ$14,IF(AE142=5,'Fase 2'!$AQ$15,IF(AE142=6,'Fase 2'!$AQ$16,IF(AE142=7,'Fase 3'!$AQ$11,IF(AE142=8,'Fase 4'!$AQ$12,IF(AE142=9,'Fase 4'!$AQ$12,IF(AE142=10,'Fase 4'!$AQ$12,""))))))))))</f>
        <v/>
      </c>
      <c r="AL142" s="15" t="str">
        <f t="shared" si="48"/>
        <v/>
      </c>
      <c r="AM142" s="15" t="str">
        <f t="shared" si="49"/>
        <v/>
      </c>
      <c r="AN142" s="15" t="str">
        <f>IF(AE142=0,"",IF(AE142&lt;=3,'Fase 1'!$AM$7*'Fase 1'!$AN$7,IF(AE142=4,'Fase 2'!$AM$7*'Fase 2'!$AN$14,IF(AE142=5,'Fase 2'!$AM$7*'Fase 2'!$AN$15,IF(AE142=6,'Fase 2'!$AM$7*'Fase 2'!$AN$16,IF(AE142=7,'Fase 3'!$AM$7*'Fase 3'!$AN$7,IF(AE142=8,'Fase 4'!$AM$7*'Fase 4'!$AN$14,IF(AE142=8,'Fase 4'!$AM$7*'Fase 4'!$AN$14,IF(AE142=9,'Fase 4'!$AM$7*'Fase 4'!$AN$15,IF(AE142=10,'Fase 4'!$AM$7*'Fase 4'!$AN$16,""))))))))))</f>
        <v/>
      </c>
    </row>
    <row r="143" spans="2:40" x14ac:dyDescent="0.25">
      <c r="B143" s="157" t="str">
        <f>IF(B142="","",IF(B142&lt;'Fase 1'!$B$5,B142+1,""))</f>
        <v/>
      </c>
      <c r="C143" s="158" t="str">
        <f t="shared" si="40"/>
        <v/>
      </c>
      <c r="D143" s="159" t="str">
        <f t="shared" si="41"/>
        <v/>
      </c>
      <c r="E143" s="160" t="str">
        <f t="shared" si="42"/>
        <v/>
      </c>
      <c r="F143" s="165"/>
      <c r="G143" s="162" t="str">
        <f>IF('Fase 1'!$B$5="","",IF($G$5="","",IF(AJ143="","",IF(100-(AK143-AL143)/AJ143*100&lt;10,"&lt; 10",100-(AK143-AL143)/AJ143*100))))</f>
        <v/>
      </c>
      <c r="H143" s="168"/>
      <c r="I143" s="167"/>
      <c r="M143" s="153" t="str">
        <f>IF($AE143=1,IF($B143&lt;=M142,M142,Resumo!$H$9+M142),"")</f>
        <v/>
      </c>
      <c r="N143" s="153" t="str">
        <f>IF($AE143=2,IF($B143&lt;=N142,N142,Resumo!$H$10+N142),IF($AE144-$AE143=0,"",M143))</f>
        <v/>
      </c>
      <c r="O143" s="153" t="str">
        <f>IF($AE143=3,IF($B143&lt;=O142,O142,Resumo!$H$11+O142),IF($AE144-$AE143=0,"",N143))</f>
        <v/>
      </c>
      <c r="P143" s="153" t="str">
        <f>IF($AE143=4,IF($B143&lt;=P142,P142,Resumo!$H$12+P142),IF($AE144-$AE143=0,"",O143))</f>
        <v/>
      </c>
      <c r="Q143" s="153" t="str">
        <f>IF($AE143=5,IF($B143&lt;=Q142,Q142,Resumo!$H$13+Q142),IF($AE144-$AE143=0,"",P143))</f>
        <v/>
      </c>
      <c r="R143" s="153" t="str">
        <f>IF($AE143=6,IF($B143&lt;=R142,R142,Resumo!$H$14+R142),IF($AE144-$AE143=0,"",Q143))</f>
        <v/>
      </c>
      <c r="S143" s="153" t="str">
        <f>IF($AE143=7,IF($B143&lt;=S142,S142,Resumo!$H$15+S142),IF($AE144-$AE143=0,"",R143))</f>
        <v/>
      </c>
      <c r="T143" s="153" t="str">
        <f>IF($AE143=8,IF($B143&lt;=T142,T142,Resumo!$H$16+T142),IF($AE144-$AE143=0,"",S143))</f>
        <v/>
      </c>
      <c r="U143" s="153" t="str">
        <f>IF($AE143=9,IF($B143&lt;=U142,U142,Resumo!$H$17+U142),IF($AE144-$AE143=0,"",T143))</f>
        <v/>
      </c>
      <c r="V143" s="153" t="str">
        <f>IF($AE143=10,IF($B143&lt;=V142,V142,Resumo!$H$18+V142),IF($AE144-$AE143=0,"",U143))</f>
        <v/>
      </c>
      <c r="X143" s="150">
        <f t="shared" si="43"/>
        <v>0</v>
      </c>
      <c r="Y143" s="150">
        <f t="shared" si="44"/>
        <v>0</v>
      </c>
      <c r="Z143" s="150">
        <f>IF(B143&lt;=Resumo!$F$9,1,IF(B143&lt;=Resumo!$F$10,2,""))</f>
        <v>1</v>
      </c>
      <c r="AA143" s="150">
        <f>IF(B143&lt;=Resumo!$F$11,IF(B143&gt;=Resumo!$D$11,3,""),IF(B143&lt;=Resumo!$F$12,IF(B143&gt;=Resumo!$D$12,4,""),""))</f>
        <v>3</v>
      </c>
      <c r="AB143" s="150">
        <f>IF(B143&lt;=Resumo!$F$13,IF(B143&gt;=Resumo!$D$13,5,""),IF(B143&lt;=Resumo!$F$14,IF(B143&gt;=Resumo!$D$14,6,""),""))</f>
        <v>5</v>
      </c>
      <c r="AC143" s="150">
        <f>IF(B143&lt;=Resumo!$F$15,IF(B143&gt;=Resumo!$D$15,7,""),IF(B143&lt;=Resumo!$F$16,IF(B143&gt;=Resumo!$D$16,8,""),""))</f>
        <v>7</v>
      </c>
      <c r="AD143" s="150">
        <f>IF(B143&lt;=Resumo!$F$17,IF(B143&gt;=Resumo!$D$17,9,""),IF(B143&lt;=Resumo!$F$18,IF(B143&gt;=Resumo!$D$18,10,""),""))</f>
        <v>9</v>
      </c>
      <c r="AE143" s="15">
        <f t="shared" si="45"/>
        <v>25</v>
      </c>
      <c r="AF143" s="15" t="str">
        <f>IF(AE143=1,Resumo!$G$9,IF(AE143=2,Resumo!$G$10,IF(AE143=3,Resumo!$G$11,IF(AE143=4,Resumo!$G$12,IF(AE143=5,Resumo!$G$13,IF(AE143=6,Resumo!$G$14,IF(AE143=7,Resumo!$G$15,IF(AE143=8,Resumo!$G$16,IF(AE143=9,Resumo!$G$17,IF(AE143=10,Resumo!$G$18,""))))))))))</f>
        <v/>
      </c>
      <c r="AH143" s="15" t="str">
        <f t="shared" si="46"/>
        <v/>
      </c>
      <c r="AI143" s="15">
        <f t="shared" si="47"/>
        <v>0</v>
      </c>
      <c r="AJ143" s="15" t="e">
        <f>IF(AE143=1,'Fase 1'!$AI$7*'Fase 1'!$AQ$10,IF(AE143=2,'Fase 1'!$AI$7*'Fase 1'!$AQ$11,IF(AE143=3,'Fase 1'!$AI$7*'Fase 1'!$AQ$12,IF(AE143=4,'Fase 1'!$AI$7*'Fase 2'!$AQ$10,IF(AE143=5,'Fase 1'!$AI$7*'Fase 2'!$AQ$11,IF(AE143=6,'Fase 1'!$AI$7*'Fase 2'!$AQ$12,IF(AE143&gt;=7,'Fase 1'!$AI$7*'Fase 1'!$AJ$7,"")))))))</f>
        <v>#VALUE!</v>
      </c>
      <c r="AK143" s="15" t="str">
        <f>IF(AE143=1,'Fase 1'!$AQ$14,IF(AE143=2,'Fase 1'!$AQ$15,IF(AE143=3,'Fase 1'!$AQ$16,IF(AE143=4,'Fase 2'!$AQ$14,IF(AE143=5,'Fase 2'!$AQ$15,IF(AE143=6,'Fase 2'!$AQ$16,IF(AE143=7,'Fase 3'!$AQ$11,IF(AE143=8,'Fase 4'!$AQ$12,IF(AE143=9,'Fase 4'!$AQ$12,IF(AE143=10,'Fase 4'!$AQ$12,""))))))))))</f>
        <v/>
      </c>
      <c r="AL143" s="15" t="str">
        <f t="shared" si="48"/>
        <v/>
      </c>
      <c r="AM143" s="15" t="str">
        <f t="shared" si="49"/>
        <v/>
      </c>
      <c r="AN143" s="15" t="str">
        <f>IF(AE143=0,"",IF(AE143&lt;=3,'Fase 1'!$AM$7*'Fase 1'!$AN$7,IF(AE143=4,'Fase 2'!$AM$7*'Fase 2'!$AN$14,IF(AE143=5,'Fase 2'!$AM$7*'Fase 2'!$AN$15,IF(AE143=6,'Fase 2'!$AM$7*'Fase 2'!$AN$16,IF(AE143=7,'Fase 3'!$AM$7*'Fase 3'!$AN$7,IF(AE143=8,'Fase 4'!$AM$7*'Fase 4'!$AN$14,IF(AE143=8,'Fase 4'!$AM$7*'Fase 4'!$AN$14,IF(AE143=9,'Fase 4'!$AM$7*'Fase 4'!$AN$15,IF(AE143=10,'Fase 4'!$AM$7*'Fase 4'!$AN$16,""))))))))))</f>
        <v/>
      </c>
    </row>
    <row r="144" spans="2:40" x14ac:dyDescent="0.25">
      <c r="B144" s="157" t="str">
        <f>IF(B143="","",IF(B143&lt;'Fase 1'!$B$5,B143+1,""))</f>
        <v/>
      </c>
      <c r="C144" s="158" t="str">
        <f t="shared" si="40"/>
        <v/>
      </c>
      <c r="D144" s="159" t="str">
        <f t="shared" si="41"/>
        <v/>
      </c>
      <c r="E144" s="160" t="str">
        <f t="shared" si="42"/>
        <v/>
      </c>
      <c r="F144" s="165"/>
      <c r="G144" s="162" t="str">
        <f>IF('Fase 1'!$B$5="","",IF($G$5="","",IF(AJ144="","",IF(100-(AK144-AL144)/AJ144*100&lt;10,"&lt; 10",100-(AK144-AL144)/AJ144*100))))</f>
        <v/>
      </c>
      <c r="H144" s="168"/>
      <c r="I144" s="167"/>
      <c r="M144" s="153" t="str">
        <f>IF($AE144=1,IF($B144&lt;=M143,M143,Resumo!$H$9+M143),"")</f>
        <v/>
      </c>
      <c r="N144" s="153" t="str">
        <f>IF($AE144=2,IF($B144&lt;=N143,N143,Resumo!$H$10+N143),IF($AE145-$AE144=0,"",M144))</f>
        <v/>
      </c>
      <c r="O144" s="153" t="str">
        <f>IF($AE144=3,IF($B144&lt;=O143,O143,Resumo!$H$11+O143),IF($AE145-$AE144=0,"",N144))</f>
        <v/>
      </c>
      <c r="P144" s="153" t="str">
        <f>IF($AE144=4,IF($B144&lt;=P143,P143,Resumo!$H$12+P143),IF($AE145-$AE144=0,"",O144))</f>
        <v/>
      </c>
      <c r="Q144" s="153" t="str">
        <f>IF($AE144=5,IF($B144&lt;=Q143,Q143,Resumo!$H$13+Q143),IF($AE145-$AE144=0,"",P144))</f>
        <v/>
      </c>
      <c r="R144" s="153" t="str">
        <f>IF($AE144=6,IF($B144&lt;=R143,R143,Resumo!$H$14+R143),IF($AE145-$AE144=0,"",Q144))</f>
        <v/>
      </c>
      <c r="S144" s="153" t="str">
        <f>IF($AE144=7,IF($B144&lt;=S143,S143,Resumo!$H$15+S143),IF($AE145-$AE144=0,"",R144))</f>
        <v/>
      </c>
      <c r="T144" s="153" t="str">
        <f>IF($AE144=8,IF($B144&lt;=T143,T143,Resumo!$H$16+T143),IF($AE145-$AE144=0,"",S144))</f>
        <v/>
      </c>
      <c r="U144" s="153" t="str">
        <f>IF($AE144=9,IF($B144&lt;=U143,U143,Resumo!$H$17+U143),IF($AE145-$AE144=0,"",T144))</f>
        <v/>
      </c>
      <c r="V144" s="153" t="str">
        <f>IF($AE144=10,IF($B144&lt;=V143,V143,Resumo!$H$18+V143),IF($AE145-$AE144=0,"",U144))</f>
        <v/>
      </c>
      <c r="X144" s="150">
        <f t="shared" si="43"/>
        <v>0</v>
      </c>
      <c r="Y144" s="150">
        <f t="shared" si="44"/>
        <v>0</v>
      </c>
      <c r="Z144" s="150">
        <f>IF(B144&lt;=Resumo!$F$9,1,IF(B144&lt;=Resumo!$F$10,2,""))</f>
        <v>1</v>
      </c>
      <c r="AA144" s="150">
        <f>IF(B144&lt;=Resumo!$F$11,IF(B144&gt;=Resumo!$D$11,3,""),IF(B144&lt;=Resumo!$F$12,IF(B144&gt;=Resumo!$D$12,4,""),""))</f>
        <v>3</v>
      </c>
      <c r="AB144" s="150">
        <f>IF(B144&lt;=Resumo!$F$13,IF(B144&gt;=Resumo!$D$13,5,""),IF(B144&lt;=Resumo!$F$14,IF(B144&gt;=Resumo!$D$14,6,""),""))</f>
        <v>5</v>
      </c>
      <c r="AC144" s="150">
        <f>IF(B144&lt;=Resumo!$F$15,IF(B144&gt;=Resumo!$D$15,7,""),IF(B144&lt;=Resumo!$F$16,IF(B144&gt;=Resumo!$D$16,8,""),""))</f>
        <v>7</v>
      </c>
      <c r="AD144" s="150">
        <f>IF(B144&lt;=Resumo!$F$17,IF(B144&gt;=Resumo!$D$17,9,""),IF(B144&lt;=Resumo!$F$18,IF(B144&gt;=Resumo!$D$18,10,""),""))</f>
        <v>9</v>
      </c>
      <c r="AE144" s="15">
        <f t="shared" si="45"/>
        <v>25</v>
      </c>
      <c r="AF144" s="15" t="str">
        <f>IF(AE144=1,Resumo!$G$9,IF(AE144=2,Resumo!$G$10,IF(AE144=3,Resumo!$G$11,IF(AE144=4,Resumo!$G$12,IF(AE144=5,Resumo!$G$13,IF(AE144=6,Resumo!$G$14,IF(AE144=7,Resumo!$G$15,IF(AE144=8,Resumo!$G$16,IF(AE144=9,Resumo!$G$17,IF(AE144=10,Resumo!$G$18,""))))))))))</f>
        <v/>
      </c>
      <c r="AH144" s="15" t="str">
        <f t="shared" si="46"/>
        <v/>
      </c>
      <c r="AI144" s="15">
        <f t="shared" si="47"/>
        <v>0</v>
      </c>
      <c r="AJ144" s="15" t="e">
        <f>IF(AE144=1,'Fase 1'!$AI$7*'Fase 1'!$AQ$10,IF(AE144=2,'Fase 1'!$AI$7*'Fase 1'!$AQ$11,IF(AE144=3,'Fase 1'!$AI$7*'Fase 1'!$AQ$12,IF(AE144=4,'Fase 1'!$AI$7*'Fase 2'!$AQ$10,IF(AE144=5,'Fase 1'!$AI$7*'Fase 2'!$AQ$11,IF(AE144=6,'Fase 1'!$AI$7*'Fase 2'!$AQ$12,IF(AE144&gt;=7,'Fase 1'!$AI$7*'Fase 1'!$AJ$7,"")))))))</f>
        <v>#VALUE!</v>
      </c>
      <c r="AK144" s="15" t="str">
        <f>IF(AE144=1,'Fase 1'!$AQ$14,IF(AE144=2,'Fase 1'!$AQ$15,IF(AE144=3,'Fase 1'!$AQ$16,IF(AE144=4,'Fase 2'!$AQ$14,IF(AE144=5,'Fase 2'!$AQ$15,IF(AE144=6,'Fase 2'!$AQ$16,IF(AE144=7,'Fase 3'!$AQ$11,IF(AE144=8,'Fase 4'!$AQ$12,IF(AE144=9,'Fase 4'!$AQ$12,IF(AE144=10,'Fase 4'!$AQ$12,""))))))))))</f>
        <v/>
      </c>
      <c r="AL144" s="15" t="str">
        <f t="shared" si="48"/>
        <v/>
      </c>
      <c r="AM144" s="15" t="str">
        <f t="shared" si="49"/>
        <v/>
      </c>
      <c r="AN144" s="15" t="str">
        <f>IF(AE144=0,"",IF(AE144&lt;=3,'Fase 1'!$AM$7*'Fase 1'!$AN$7,IF(AE144=4,'Fase 2'!$AM$7*'Fase 2'!$AN$14,IF(AE144=5,'Fase 2'!$AM$7*'Fase 2'!$AN$15,IF(AE144=6,'Fase 2'!$AM$7*'Fase 2'!$AN$16,IF(AE144=7,'Fase 3'!$AM$7*'Fase 3'!$AN$7,IF(AE144=8,'Fase 4'!$AM$7*'Fase 4'!$AN$14,IF(AE144=8,'Fase 4'!$AM$7*'Fase 4'!$AN$14,IF(AE144=9,'Fase 4'!$AM$7*'Fase 4'!$AN$15,IF(AE144=10,'Fase 4'!$AM$7*'Fase 4'!$AN$16,""))))))))))</f>
        <v/>
      </c>
    </row>
    <row r="145" spans="2:40" x14ac:dyDescent="0.25">
      <c r="B145" s="157" t="str">
        <f>IF(B144="","",IF(B144&lt;'Fase 1'!$B$5,B144+1,""))</f>
        <v/>
      </c>
      <c r="C145" s="158" t="str">
        <f t="shared" si="40"/>
        <v/>
      </c>
      <c r="D145" s="159" t="str">
        <f t="shared" si="41"/>
        <v/>
      </c>
      <c r="E145" s="160" t="str">
        <f t="shared" si="42"/>
        <v/>
      </c>
      <c r="F145" s="165"/>
      <c r="G145" s="162" t="str">
        <f>IF('Fase 1'!$B$5="","",IF($G$5="","",IF(AJ145="","",IF(100-(AK145-AL145)/AJ145*100&lt;10,"&lt; 10",100-(AK145-AL145)/AJ145*100))))</f>
        <v/>
      </c>
      <c r="H145" s="168"/>
      <c r="I145" s="167"/>
      <c r="M145" s="153" t="str">
        <f>IF($AE145=1,IF($B145&lt;=M144,M144,Resumo!$H$9+M144),"")</f>
        <v/>
      </c>
      <c r="N145" s="153" t="str">
        <f>IF($AE145=2,IF($B145&lt;=N144,N144,Resumo!$H$10+N144),IF($AE146-$AE145=0,"",M145))</f>
        <v/>
      </c>
      <c r="O145" s="153" t="str">
        <f>IF($AE145=3,IF($B145&lt;=O144,O144,Resumo!$H$11+O144),IF($AE146-$AE145=0,"",N145))</f>
        <v/>
      </c>
      <c r="P145" s="153" t="str">
        <f>IF($AE145=4,IF($B145&lt;=P144,P144,Resumo!$H$12+P144),IF($AE146-$AE145=0,"",O145))</f>
        <v/>
      </c>
      <c r="Q145" s="153" t="str">
        <f>IF($AE145=5,IF($B145&lt;=Q144,Q144,Resumo!$H$13+Q144),IF($AE146-$AE145=0,"",P145))</f>
        <v/>
      </c>
      <c r="R145" s="153" t="str">
        <f>IF($AE145=6,IF($B145&lt;=R144,R144,Resumo!$H$14+R144),IF($AE146-$AE145=0,"",Q145))</f>
        <v/>
      </c>
      <c r="S145" s="153" t="str">
        <f>IF($AE145=7,IF($B145&lt;=S144,S144,Resumo!$H$15+S144),IF($AE146-$AE145=0,"",R145))</f>
        <v/>
      </c>
      <c r="T145" s="153" t="str">
        <f>IF($AE145=8,IF($B145&lt;=T144,T144,Resumo!$H$16+T144),IF($AE146-$AE145=0,"",S145))</f>
        <v/>
      </c>
      <c r="U145" s="153" t="str">
        <f>IF($AE145=9,IF($B145&lt;=U144,U144,Resumo!$H$17+U144),IF($AE146-$AE145=0,"",T145))</f>
        <v/>
      </c>
      <c r="V145" s="153" t="str">
        <f>IF($AE145=10,IF($B145&lt;=V144,V144,Resumo!$H$18+V144),IF($AE146-$AE145=0,"",U145))</f>
        <v/>
      </c>
      <c r="X145" s="150">
        <f t="shared" si="43"/>
        <v>0</v>
      </c>
      <c r="Y145" s="150">
        <f t="shared" si="44"/>
        <v>0</v>
      </c>
      <c r="Z145" s="150">
        <f>IF(B145&lt;=Resumo!$F$9,1,IF(B145&lt;=Resumo!$F$10,2,""))</f>
        <v>1</v>
      </c>
      <c r="AA145" s="150">
        <f>IF(B145&lt;=Resumo!$F$11,IF(B145&gt;=Resumo!$D$11,3,""),IF(B145&lt;=Resumo!$F$12,IF(B145&gt;=Resumo!$D$12,4,""),""))</f>
        <v>3</v>
      </c>
      <c r="AB145" s="150">
        <f>IF(B145&lt;=Resumo!$F$13,IF(B145&gt;=Resumo!$D$13,5,""),IF(B145&lt;=Resumo!$F$14,IF(B145&gt;=Resumo!$D$14,6,""),""))</f>
        <v>5</v>
      </c>
      <c r="AC145" s="150">
        <f>IF(B145&lt;=Resumo!$F$15,IF(B145&gt;=Resumo!$D$15,7,""),IF(B145&lt;=Resumo!$F$16,IF(B145&gt;=Resumo!$D$16,8,""),""))</f>
        <v>7</v>
      </c>
      <c r="AD145" s="150">
        <f>IF(B145&lt;=Resumo!$F$17,IF(B145&gt;=Resumo!$D$17,9,""),IF(B145&lt;=Resumo!$F$18,IF(B145&gt;=Resumo!$D$18,10,""),""))</f>
        <v>9</v>
      </c>
      <c r="AE145" s="15">
        <f t="shared" si="45"/>
        <v>25</v>
      </c>
      <c r="AF145" s="15" t="str">
        <f>IF(AE145=1,Resumo!$G$9,IF(AE145=2,Resumo!$G$10,IF(AE145=3,Resumo!$G$11,IF(AE145=4,Resumo!$G$12,IF(AE145=5,Resumo!$G$13,IF(AE145=6,Resumo!$G$14,IF(AE145=7,Resumo!$G$15,IF(AE145=8,Resumo!$G$16,IF(AE145=9,Resumo!$G$17,IF(AE145=10,Resumo!$G$18,""))))))))))</f>
        <v/>
      </c>
      <c r="AH145" s="15" t="str">
        <f t="shared" si="46"/>
        <v/>
      </c>
      <c r="AI145" s="15">
        <f t="shared" si="47"/>
        <v>0</v>
      </c>
      <c r="AJ145" s="15" t="e">
        <f>IF(AE145=1,'Fase 1'!$AI$7*'Fase 1'!$AQ$10,IF(AE145=2,'Fase 1'!$AI$7*'Fase 1'!$AQ$11,IF(AE145=3,'Fase 1'!$AI$7*'Fase 1'!$AQ$12,IF(AE145=4,'Fase 1'!$AI$7*'Fase 2'!$AQ$10,IF(AE145=5,'Fase 1'!$AI$7*'Fase 2'!$AQ$11,IF(AE145=6,'Fase 1'!$AI$7*'Fase 2'!$AQ$12,IF(AE145&gt;=7,'Fase 1'!$AI$7*'Fase 1'!$AJ$7,"")))))))</f>
        <v>#VALUE!</v>
      </c>
      <c r="AK145" s="15" t="str">
        <f>IF(AE145=1,'Fase 1'!$AQ$14,IF(AE145=2,'Fase 1'!$AQ$15,IF(AE145=3,'Fase 1'!$AQ$16,IF(AE145=4,'Fase 2'!$AQ$14,IF(AE145=5,'Fase 2'!$AQ$15,IF(AE145=6,'Fase 2'!$AQ$16,IF(AE145=7,'Fase 3'!$AQ$11,IF(AE145=8,'Fase 4'!$AQ$12,IF(AE145=9,'Fase 4'!$AQ$12,IF(AE145=10,'Fase 4'!$AQ$12,""))))))))))</f>
        <v/>
      </c>
      <c r="AL145" s="15" t="str">
        <f t="shared" si="48"/>
        <v/>
      </c>
      <c r="AM145" s="15" t="str">
        <f t="shared" si="49"/>
        <v/>
      </c>
      <c r="AN145" s="15" t="str">
        <f>IF(AE145=0,"",IF(AE145&lt;=3,'Fase 1'!$AM$7*'Fase 1'!$AN$7,IF(AE145=4,'Fase 2'!$AM$7*'Fase 2'!$AN$14,IF(AE145=5,'Fase 2'!$AM$7*'Fase 2'!$AN$15,IF(AE145=6,'Fase 2'!$AM$7*'Fase 2'!$AN$16,IF(AE145=7,'Fase 3'!$AM$7*'Fase 3'!$AN$7,IF(AE145=8,'Fase 4'!$AM$7*'Fase 4'!$AN$14,IF(AE145=8,'Fase 4'!$AM$7*'Fase 4'!$AN$14,IF(AE145=9,'Fase 4'!$AM$7*'Fase 4'!$AN$15,IF(AE145=10,'Fase 4'!$AM$7*'Fase 4'!$AN$16,""))))))))))</f>
        <v/>
      </c>
    </row>
    <row r="146" spans="2:40" x14ac:dyDescent="0.25">
      <c r="B146" s="157" t="str">
        <f>IF(B145="","",IF(B145&lt;'Fase 1'!$B$5,B145+1,""))</f>
        <v/>
      </c>
      <c r="C146" s="158" t="str">
        <f t="shared" si="40"/>
        <v/>
      </c>
      <c r="D146" s="159" t="str">
        <f t="shared" si="41"/>
        <v/>
      </c>
      <c r="E146" s="160" t="str">
        <f t="shared" si="42"/>
        <v/>
      </c>
      <c r="F146" s="165"/>
      <c r="G146" s="162" t="str">
        <f>IF('Fase 1'!$B$5="","",IF($G$5="","",IF(AJ146="","",IF(100-(AK146-AL146)/AJ146*100&lt;10,"&lt; 10",100-(AK146-AL146)/AJ146*100))))</f>
        <v/>
      </c>
      <c r="H146" s="168"/>
      <c r="I146" s="167"/>
      <c r="M146" s="153" t="str">
        <f>IF($AE146=1,IF($B146&lt;=M145,M145,Resumo!$H$9+M145),"")</f>
        <v/>
      </c>
      <c r="N146" s="153" t="str">
        <f>IF($AE146=2,IF($B146&lt;=N145,N145,Resumo!$H$10+N145),IF($AE147-$AE146=0,"",M146))</f>
        <v/>
      </c>
      <c r="O146" s="153" t="str">
        <f>IF($AE146=3,IF($B146&lt;=O145,O145,Resumo!$H$11+O145),IF($AE147-$AE146=0,"",N146))</f>
        <v/>
      </c>
      <c r="P146" s="153" t="str">
        <f>IF($AE146=4,IF($B146&lt;=P145,P145,Resumo!$H$12+P145),IF($AE147-$AE146=0,"",O146))</f>
        <v/>
      </c>
      <c r="Q146" s="153" t="str">
        <f>IF($AE146=5,IF($B146&lt;=Q145,Q145,Resumo!$H$13+Q145),IF($AE147-$AE146=0,"",P146))</f>
        <v/>
      </c>
      <c r="R146" s="153" t="str">
        <f>IF($AE146=6,IF($B146&lt;=R145,R145,Resumo!$H$14+R145),IF($AE147-$AE146=0,"",Q146))</f>
        <v/>
      </c>
      <c r="S146" s="153" t="str">
        <f>IF($AE146=7,IF($B146&lt;=S145,S145,Resumo!$H$15+S145),IF($AE147-$AE146=0,"",R146))</f>
        <v/>
      </c>
      <c r="T146" s="153" t="str">
        <f>IF($AE146=8,IF($B146&lt;=T145,T145,Resumo!$H$16+T145),IF($AE147-$AE146=0,"",S146))</f>
        <v/>
      </c>
      <c r="U146" s="153" t="str">
        <f>IF($AE146=9,IF($B146&lt;=U145,U145,Resumo!$H$17+U145),IF($AE147-$AE146=0,"",T146))</f>
        <v/>
      </c>
      <c r="V146" s="153" t="str">
        <f>IF($AE146=10,IF($B146&lt;=V145,V145,Resumo!$H$18+V145),IF($AE147-$AE146=0,"",U146))</f>
        <v/>
      </c>
      <c r="X146" s="150">
        <f t="shared" si="43"/>
        <v>0</v>
      </c>
      <c r="Y146" s="150">
        <f t="shared" si="44"/>
        <v>0</v>
      </c>
      <c r="Z146" s="150">
        <f>IF(B146&lt;=Resumo!$F$9,1,IF(B146&lt;=Resumo!$F$10,2,""))</f>
        <v>1</v>
      </c>
      <c r="AA146" s="150">
        <f>IF(B146&lt;=Resumo!$F$11,IF(B146&gt;=Resumo!$D$11,3,""),IF(B146&lt;=Resumo!$F$12,IF(B146&gt;=Resumo!$D$12,4,""),""))</f>
        <v>3</v>
      </c>
      <c r="AB146" s="150">
        <f>IF(B146&lt;=Resumo!$F$13,IF(B146&gt;=Resumo!$D$13,5,""),IF(B146&lt;=Resumo!$F$14,IF(B146&gt;=Resumo!$D$14,6,""),""))</f>
        <v>5</v>
      </c>
      <c r="AC146" s="150">
        <f>IF(B146&lt;=Resumo!$F$15,IF(B146&gt;=Resumo!$D$15,7,""),IF(B146&lt;=Resumo!$F$16,IF(B146&gt;=Resumo!$D$16,8,""),""))</f>
        <v>7</v>
      </c>
      <c r="AD146" s="150">
        <f>IF(B146&lt;=Resumo!$F$17,IF(B146&gt;=Resumo!$D$17,9,""),IF(B146&lt;=Resumo!$F$18,IF(B146&gt;=Resumo!$D$18,10,""),""))</f>
        <v>9</v>
      </c>
      <c r="AE146" s="15">
        <f t="shared" si="45"/>
        <v>25</v>
      </c>
      <c r="AF146" s="15" t="str">
        <f>IF(AE146=1,Resumo!$G$9,IF(AE146=2,Resumo!$G$10,IF(AE146=3,Resumo!$G$11,IF(AE146=4,Resumo!$G$12,IF(AE146=5,Resumo!$G$13,IF(AE146=6,Resumo!$G$14,IF(AE146=7,Resumo!$G$15,IF(AE146=8,Resumo!$G$16,IF(AE146=9,Resumo!$G$17,IF(AE146=10,Resumo!$G$18,""))))))))))</f>
        <v/>
      </c>
      <c r="AH146" s="15" t="str">
        <f t="shared" si="46"/>
        <v/>
      </c>
      <c r="AI146" s="15">
        <f t="shared" si="47"/>
        <v>0</v>
      </c>
      <c r="AJ146" s="15" t="e">
        <f>IF(AE146=1,'Fase 1'!$AI$7*'Fase 1'!$AQ$10,IF(AE146=2,'Fase 1'!$AI$7*'Fase 1'!$AQ$11,IF(AE146=3,'Fase 1'!$AI$7*'Fase 1'!$AQ$12,IF(AE146=4,'Fase 1'!$AI$7*'Fase 2'!$AQ$10,IF(AE146=5,'Fase 1'!$AI$7*'Fase 2'!$AQ$11,IF(AE146=6,'Fase 1'!$AI$7*'Fase 2'!$AQ$12,IF(AE146&gt;=7,'Fase 1'!$AI$7*'Fase 1'!$AJ$7,"")))))))</f>
        <v>#VALUE!</v>
      </c>
      <c r="AK146" s="15" t="str">
        <f>IF(AE146=1,'Fase 1'!$AQ$14,IF(AE146=2,'Fase 1'!$AQ$15,IF(AE146=3,'Fase 1'!$AQ$16,IF(AE146=4,'Fase 2'!$AQ$14,IF(AE146=5,'Fase 2'!$AQ$15,IF(AE146=6,'Fase 2'!$AQ$16,IF(AE146=7,'Fase 3'!$AQ$11,IF(AE146=8,'Fase 4'!$AQ$12,IF(AE146=9,'Fase 4'!$AQ$12,IF(AE146=10,'Fase 4'!$AQ$12,""))))))))))</f>
        <v/>
      </c>
      <c r="AL146" s="15" t="str">
        <f t="shared" si="48"/>
        <v/>
      </c>
      <c r="AM146" s="15" t="str">
        <f t="shared" si="49"/>
        <v/>
      </c>
      <c r="AN146" s="15" t="str">
        <f>IF(AE146=0,"",IF(AE146&lt;=3,'Fase 1'!$AM$7*'Fase 1'!$AN$7,IF(AE146=4,'Fase 2'!$AM$7*'Fase 2'!$AN$14,IF(AE146=5,'Fase 2'!$AM$7*'Fase 2'!$AN$15,IF(AE146=6,'Fase 2'!$AM$7*'Fase 2'!$AN$16,IF(AE146=7,'Fase 3'!$AM$7*'Fase 3'!$AN$7,IF(AE146=8,'Fase 4'!$AM$7*'Fase 4'!$AN$14,IF(AE146=8,'Fase 4'!$AM$7*'Fase 4'!$AN$14,IF(AE146=9,'Fase 4'!$AM$7*'Fase 4'!$AN$15,IF(AE146=10,'Fase 4'!$AM$7*'Fase 4'!$AN$16,""))))))))))</f>
        <v/>
      </c>
    </row>
    <row r="147" spans="2:40" x14ac:dyDescent="0.25">
      <c r="B147" s="157" t="str">
        <f>IF(B146="","",IF(B146&lt;'Fase 1'!$B$5,B146+1,""))</f>
        <v/>
      </c>
      <c r="C147" s="158" t="str">
        <f t="shared" si="40"/>
        <v/>
      </c>
      <c r="D147" s="159" t="str">
        <f t="shared" si="41"/>
        <v/>
      </c>
      <c r="E147" s="160" t="str">
        <f t="shared" si="42"/>
        <v/>
      </c>
      <c r="F147" s="165"/>
      <c r="G147" s="162" t="str">
        <f>IF('Fase 1'!$B$5="","",IF($G$5="","",IF(AJ147="","",IF(100-(AK147-AL147)/AJ147*100&lt;10,"&lt; 10",100-(AK147-AL147)/AJ147*100))))</f>
        <v/>
      </c>
      <c r="H147" s="168"/>
      <c r="I147" s="167"/>
      <c r="M147" s="153" t="str">
        <f>IF($AE147=1,IF($B147&lt;=M146,M146,Resumo!$H$9+M146),"")</f>
        <v/>
      </c>
      <c r="N147" s="153" t="str">
        <f>IF($AE147=2,IF($B147&lt;=N146,N146,Resumo!$H$10+N146),IF($AE148-$AE147=0,"",M147))</f>
        <v/>
      </c>
      <c r="O147" s="153" t="str">
        <f>IF($AE147=3,IF($B147&lt;=O146,O146,Resumo!$H$11+O146),IF($AE148-$AE147=0,"",N147))</f>
        <v/>
      </c>
      <c r="P147" s="153" t="str">
        <f>IF($AE147=4,IF($B147&lt;=P146,P146,Resumo!$H$12+P146),IF($AE148-$AE147=0,"",O147))</f>
        <v/>
      </c>
      <c r="Q147" s="153" t="str">
        <f>IF($AE147=5,IF($B147&lt;=Q146,Q146,Resumo!$H$13+Q146),IF($AE148-$AE147=0,"",P147))</f>
        <v/>
      </c>
      <c r="R147" s="153" t="str">
        <f>IF($AE147=6,IF($B147&lt;=R146,R146,Resumo!$H$14+R146),IF($AE148-$AE147=0,"",Q147))</f>
        <v/>
      </c>
      <c r="S147" s="153" t="str">
        <f>IF($AE147=7,IF($B147&lt;=S146,S146,Resumo!$H$15+S146),IF($AE148-$AE147=0,"",R147))</f>
        <v/>
      </c>
      <c r="T147" s="153" t="str">
        <f>IF($AE147=8,IF($B147&lt;=T146,T146,Resumo!$H$16+T146),IF($AE148-$AE147=0,"",S147))</f>
        <v/>
      </c>
      <c r="U147" s="153" t="str">
        <f>IF($AE147=9,IF($B147&lt;=U146,U146,Resumo!$H$17+U146),IF($AE148-$AE147=0,"",T147))</f>
        <v/>
      </c>
      <c r="V147" s="153" t="str">
        <f>IF($AE147=10,IF($B147&lt;=V146,V146,Resumo!$H$18+V146),IF($AE148-$AE147=0,"",U147))</f>
        <v/>
      </c>
      <c r="X147" s="150">
        <f t="shared" si="43"/>
        <v>0</v>
      </c>
      <c r="Y147" s="150">
        <f t="shared" si="44"/>
        <v>0</v>
      </c>
      <c r="Z147" s="150">
        <f>IF(B147&lt;=Resumo!$F$9,1,IF(B147&lt;=Resumo!$F$10,2,""))</f>
        <v>1</v>
      </c>
      <c r="AA147" s="150">
        <f>IF(B147&lt;=Resumo!$F$11,IF(B147&gt;=Resumo!$D$11,3,""),IF(B147&lt;=Resumo!$F$12,IF(B147&gt;=Resumo!$D$12,4,""),""))</f>
        <v>3</v>
      </c>
      <c r="AB147" s="150">
        <f>IF(B147&lt;=Resumo!$F$13,IF(B147&gt;=Resumo!$D$13,5,""),IF(B147&lt;=Resumo!$F$14,IF(B147&gt;=Resumo!$D$14,6,""),""))</f>
        <v>5</v>
      </c>
      <c r="AC147" s="150">
        <f>IF(B147&lt;=Resumo!$F$15,IF(B147&gt;=Resumo!$D$15,7,""),IF(B147&lt;=Resumo!$F$16,IF(B147&gt;=Resumo!$D$16,8,""),""))</f>
        <v>7</v>
      </c>
      <c r="AD147" s="150">
        <f>IF(B147&lt;=Resumo!$F$17,IF(B147&gt;=Resumo!$D$17,9,""),IF(B147&lt;=Resumo!$F$18,IF(B147&gt;=Resumo!$D$18,10,""),""))</f>
        <v>9</v>
      </c>
      <c r="AE147" s="15">
        <f t="shared" si="45"/>
        <v>25</v>
      </c>
      <c r="AF147" s="15" t="str">
        <f>IF(AE147=1,Resumo!$G$9,IF(AE147=2,Resumo!$G$10,IF(AE147=3,Resumo!$G$11,IF(AE147=4,Resumo!$G$12,IF(AE147=5,Resumo!$G$13,IF(AE147=6,Resumo!$G$14,IF(AE147=7,Resumo!$G$15,IF(AE147=8,Resumo!$G$16,IF(AE147=9,Resumo!$G$17,IF(AE147=10,Resumo!$G$18,""))))))))))</f>
        <v/>
      </c>
      <c r="AH147" s="15" t="str">
        <f t="shared" si="46"/>
        <v/>
      </c>
      <c r="AI147" s="15">
        <f t="shared" si="47"/>
        <v>0</v>
      </c>
      <c r="AJ147" s="15" t="e">
        <f>IF(AE147=1,'Fase 1'!$AI$7*'Fase 1'!$AQ$10,IF(AE147=2,'Fase 1'!$AI$7*'Fase 1'!$AQ$11,IF(AE147=3,'Fase 1'!$AI$7*'Fase 1'!$AQ$12,IF(AE147=4,'Fase 1'!$AI$7*'Fase 2'!$AQ$10,IF(AE147=5,'Fase 1'!$AI$7*'Fase 2'!$AQ$11,IF(AE147=6,'Fase 1'!$AI$7*'Fase 2'!$AQ$12,IF(AE147&gt;=7,'Fase 1'!$AI$7*'Fase 1'!$AJ$7,"")))))))</f>
        <v>#VALUE!</v>
      </c>
      <c r="AK147" s="15" t="str">
        <f>IF(AE147=1,'Fase 1'!$AQ$14,IF(AE147=2,'Fase 1'!$AQ$15,IF(AE147=3,'Fase 1'!$AQ$16,IF(AE147=4,'Fase 2'!$AQ$14,IF(AE147=5,'Fase 2'!$AQ$15,IF(AE147=6,'Fase 2'!$AQ$16,IF(AE147=7,'Fase 3'!$AQ$11,IF(AE147=8,'Fase 4'!$AQ$12,IF(AE147=9,'Fase 4'!$AQ$12,IF(AE147=10,'Fase 4'!$AQ$12,""))))))))))</f>
        <v/>
      </c>
      <c r="AL147" s="15" t="str">
        <f t="shared" si="48"/>
        <v/>
      </c>
      <c r="AM147" s="15" t="str">
        <f t="shared" si="49"/>
        <v/>
      </c>
      <c r="AN147" s="15" t="str">
        <f>IF(AE147=0,"",IF(AE147&lt;=3,'Fase 1'!$AM$7*'Fase 1'!$AN$7,IF(AE147=4,'Fase 2'!$AM$7*'Fase 2'!$AN$14,IF(AE147=5,'Fase 2'!$AM$7*'Fase 2'!$AN$15,IF(AE147=6,'Fase 2'!$AM$7*'Fase 2'!$AN$16,IF(AE147=7,'Fase 3'!$AM$7*'Fase 3'!$AN$7,IF(AE147=8,'Fase 4'!$AM$7*'Fase 4'!$AN$14,IF(AE147=8,'Fase 4'!$AM$7*'Fase 4'!$AN$14,IF(AE147=9,'Fase 4'!$AM$7*'Fase 4'!$AN$15,IF(AE147=10,'Fase 4'!$AM$7*'Fase 4'!$AN$16,""))))))))))</f>
        <v/>
      </c>
    </row>
    <row r="148" spans="2:40" x14ac:dyDescent="0.25">
      <c r="B148" s="157" t="str">
        <f>IF(B147="","",IF(B147&lt;'Fase 1'!$B$5,B147+1,""))</f>
        <v/>
      </c>
      <c r="C148" s="158" t="str">
        <f t="shared" si="40"/>
        <v/>
      </c>
      <c r="D148" s="159" t="str">
        <f t="shared" si="41"/>
        <v/>
      </c>
      <c r="E148" s="160" t="str">
        <f t="shared" si="42"/>
        <v/>
      </c>
      <c r="F148" s="165"/>
      <c r="G148" s="162" t="str">
        <f>IF('Fase 1'!$B$5="","",IF($G$5="","",IF(AJ148="","",IF(100-(AK148-AL148)/AJ148*100&lt;10,"&lt; 10",100-(AK148-AL148)/AJ148*100))))</f>
        <v/>
      </c>
      <c r="H148" s="168"/>
      <c r="I148" s="167"/>
      <c r="M148" s="153" t="str">
        <f>IF($AE148=1,IF($B148&lt;=M147,M147,Resumo!$H$9+M147),"")</f>
        <v/>
      </c>
      <c r="N148" s="153" t="str">
        <f>IF($AE148=2,IF($B148&lt;=N147,N147,Resumo!$H$10+N147),IF($AE149-$AE148=0,"",M148))</f>
        <v/>
      </c>
      <c r="O148" s="153" t="str">
        <f>IF($AE148=3,IF($B148&lt;=O147,O147,Resumo!$H$11+O147),IF($AE149-$AE148=0,"",N148))</f>
        <v/>
      </c>
      <c r="P148" s="153" t="str">
        <f>IF($AE148=4,IF($B148&lt;=P147,P147,Resumo!$H$12+P147),IF($AE149-$AE148=0,"",O148))</f>
        <v/>
      </c>
      <c r="Q148" s="153" t="str">
        <f>IF($AE148=5,IF($B148&lt;=Q147,Q147,Resumo!$H$13+Q147),IF($AE149-$AE148=0,"",P148))</f>
        <v/>
      </c>
      <c r="R148" s="153" t="str">
        <f>IF($AE148=6,IF($B148&lt;=R147,R147,Resumo!$H$14+R147),IF($AE149-$AE148=0,"",Q148))</f>
        <v/>
      </c>
      <c r="S148" s="153" t="str">
        <f>IF($AE148=7,IF($B148&lt;=S147,S147,Resumo!$H$15+S147),IF($AE149-$AE148=0,"",R148))</f>
        <v/>
      </c>
      <c r="T148" s="153" t="str">
        <f>IF($AE148=8,IF($B148&lt;=T147,T147,Resumo!$H$16+T147),IF($AE149-$AE148=0,"",S148))</f>
        <v/>
      </c>
      <c r="U148" s="153" t="str">
        <f>IF($AE148=9,IF($B148&lt;=U147,U147,Resumo!$H$17+U147),IF($AE149-$AE148=0,"",T148))</f>
        <v/>
      </c>
      <c r="V148" s="153" t="str">
        <f>IF($AE148=10,IF($B148&lt;=V147,V147,Resumo!$H$18+V147),IF($AE149-$AE148=0,"",U148))</f>
        <v/>
      </c>
      <c r="X148" s="150">
        <f t="shared" si="43"/>
        <v>0</v>
      </c>
      <c r="Y148" s="150">
        <f t="shared" si="44"/>
        <v>0</v>
      </c>
      <c r="Z148" s="150">
        <f>IF(B148&lt;=Resumo!$F$9,1,IF(B148&lt;=Resumo!$F$10,2,""))</f>
        <v>1</v>
      </c>
      <c r="AA148" s="150">
        <f>IF(B148&lt;=Resumo!$F$11,IF(B148&gt;=Resumo!$D$11,3,""),IF(B148&lt;=Resumo!$F$12,IF(B148&gt;=Resumo!$D$12,4,""),""))</f>
        <v>3</v>
      </c>
      <c r="AB148" s="150">
        <f>IF(B148&lt;=Resumo!$F$13,IF(B148&gt;=Resumo!$D$13,5,""),IF(B148&lt;=Resumo!$F$14,IF(B148&gt;=Resumo!$D$14,6,""),""))</f>
        <v>5</v>
      </c>
      <c r="AC148" s="150">
        <f>IF(B148&lt;=Resumo!$F$15,IF(B148&gt;=Resumo!$D$15,7,""),IF(B148&lt;=Resumo!$F$16,IF(B148&gt;=Resumo!$D$16,8,""),""))</f>
        <v>7</v>
      </c>
      <c r="AD148" s="150">
        <f>IF(B148&lt;=Resumo!$F$17,IF(B148&gt;=Resumo!$D$17,9,""),IF(B148&lt;=Resumo!$F$18,IF(B148&gt;=Resumo!$D$18,10,""),""))</f>
        <v>9</v>
      </c>
      <c r="AE148" s="15">
        <f t="shared" si="45"/>
        <v>25</v>
      </c>
      <c r="AF148" s="15" t="str">
        <f>IF(AE148=1,Resumo!$G$9,IF(AE148=2,Resumo!$G$10,IF(AE148=3,Resumo!$G$11,IF(AE148=4,Resumo!$G$12,IF(AE148=5,Resumo!$G$13,IF(AE148=6,Resumo!$G$14,IF(AE148=7,Resumo!$G$15,IF(AE148=8,Resumo!$G$16,IF(AE148=9,Resumo!$G$17,IF(AE148=10,Resumo!$G$18,""))))))))))</f>
        <v/>
      </c>
      <c r="AH148" s="15" t="str">
        <f t="shared" si="46"/>
        <v/>
      </c>
      <c r="AI148" s="15">
        <f t="shared" si="47"/>
        <v>0</v>
      </c>
      <c r="AJ148" s="15" t="e">
        <f>IF(AE148=1,'Fase 1'!$AI$7*'Fase 1'!$AQ$10,IF(AE148=2,'Fase 1'!$AI$7*'Fase 1'!$AQ$11,IF(AE148=3,'Fase 1'!$AI$7*'Fase 1'!$AQ$12,IF(AE148=4,'Fase 1'!$AI$7*'Fase 2'!$AQ$10,IF(AE148=5,'Fase 1'!$AI$7*'Fase 2'!$AQ$11,IF(AE148=6,'Fase 1'!$AI$7*'Fase 2'!$AQ$12,IF(AE148&gt;=7,'Fase 1'!$AI$7*'Fase 1'!$AJ$7,"")))))))</f>
        <v>#VALUE!</v>
      </c>
      <c r="AK148" s="15" t="str">
        <f>IF(AE148=1,'Fase 1'!$AQ$14,IF(AE148=2,'Fase 1'!$AQ$15,IF(AE148=3,'Fase 1'!$AQ$16,IF(AE148=4,'Fase 2'!$AQ$14,IF(AE148=5,'Fase 2'!$AQ$15,IF(AE148=6,'Fase 2'!$AQ$16,IF(AE148=7,'Fase 3'!$AQ$11,IF(AE148=8,'Fase 4'!$AQ$12,IF(AE148=9,'Fase 4'!$AQ$12,IF(AE148=10,'Fase 4'!$AQ$12,""))))))))))</f>
        <v/>
      </c>
      <c r="AL148" s="15" t="str">
        <f t="shared" si="48"/>
        <v/>
      </c>
      <c r="AM148" s="15" t="str">
        <f t="shared" si="49"/>
        <v/>
      </c>
      <c r="AN148" s="15" t="str">
        <f>IF(AE148=0,"",IF(AE148&lt;=3,'Fase 1'!$AM$7*'Fase 1'!$AN$7,IF(AE148=4,'Fase 2'!$AM$7*'Fase 2'!$AN$14,IF(AE148=5,'Fase 2'!$AM$7*'Fase 2'!$AN$15,IF(AE148=6,'Fase 2'!$AM$7*'Fase 2'!$AN$16,IF(AE148=7,'Fase 3'!$AM$7*'Fase 3'!$AN$7,IF(AE148=8,'Fase 4'!$AM$7*'Fase 4'!$AN$14,IF(AE148=8,'Fase 4'!$AM$7*'Fase 4'!$AN$14,IF(AE148=9,'Fase 4'!$AM$7*'Fase 4'!$AN$15,IF(AE148=10,'Fase 4'!$AM$7*'Fase 4'!$AN$16,""))))))))))</f>
        <v/>
      </c>
    </row>
    <row r="149" spans="2:40" x14ac:dyDescent="0.25">
      <c r="B149" s="157" t="str">
        <f>IF(B148="","",IF(B148&lt;'Fase 1'!$B$5,B148+1,""))</f>
        <v/>
      </c>
      <c r="C149" s="158" t="str">
        <f t="shared" si="40"/>
        <v/>
      </c>
      <c r="D149" s="159" t="str">
        <f t="shared" si="41"/>
        <v/>
      </c>
      <c r="E149" s="160" t="str">
        <f t="shared" si="42"/>
        <v/>
      </c>
      <c r="F149" s="165"/>
      <c r="G149" s="162" t="str">
        <f>IF('Fase 1'!$B$5="","",IF($G$5="","",IF(AJ149="","",IF(100-(AK149-AL149)/AJ149*100&lt;10,"&lt; 10",100-(AK149-AL149)/AJ149*100))))</f>
        <v/>
      </c>
      <c r="H149" s="168"/>
      <c r="I149" s="167"/>
      <c r="M149" s="153" t="str">
        <f>IF($AE149=1,IF($B149&lt;=M148,M148,Resumo!$H$9+M148),"")</f>
        <v/>
      </c>
      <c r="N149" s="153" t="str">
        <f>IF($AE149=2,IF($B149&lt;=N148,N148,Resumo!$H$10+N148),IF($AE150-$AE149=0,"",M149))</f>
        <v/>
      </c>
      <c r="O149" s="153" t="str">
        <f>IF($AE149=3,IF($B149&lt;=O148,O148,Resumo!$H$11+O148),IF($AE150-$AE149=0,"",N149))</f>
        <v/>
      </c>
      <c r="P149" s="153" t="str">
        <f>IF($AE149=4,IF($B149&lt;=P148,P148,Resumo!$H$12+P148),IF($AE150-$AE149=0,"",O149))</f>
        <v/>
      </c>
      <c r="Q149" s="153" t="str">
        <f>IF($AE149=5,IF($B149&lt;=Q148,Q148,Resumo!$H$13+Q148),IF($AE150-$AE149=0,"",P149))</f>
        <v/>
      </c>
      <c r="R149" s="153" t="str">
        <f>IF($AE149=6,IF($B149&lt;=R148,R148,Resumo!$H$14+R148),IF($AE150-$AE149=0,"",Q149))</f>
        <v/>
      </c>
      <c r="S149" s="153" t="str">
        <f>IF($AE149=7,IF($B149&lt;=S148,S148,Resumo!$H$15+S148),IF($AE150-$AE149=0,"",R149))</f>
        <v/>
      </c>
      <c r="T149" s="153" t="str">
        <f>IF($AE149=8,IF($B149&lt;=T148,T148,Resumo!$H$16+T148),IF($AE150-$AE149=0,"",S149))</f>
        <v/>
      </c>
      <c r="U149" s="153" t="str">
        <f>IF($AE149=9,IF($B149&lt;=U148,U148,Resumo!$H$17+U148),IF($AE150-$AE149=0,"",T149))</f>
        <v/>
      </c>
      <c r="V149" s="153" t="str">
        <f>IF($AE149=10,IF($B149&lt;=V148,V148,Resumo!$H$18+V148),IF($AE150-$AE149=0,"",U149))</f>
        <v/>
      </c>
      <c r="X149" s="150">
        <f t="shared" si="43"/>
        <v>0</v>
      </c>
      <c r="Y149" s="150">
        <f t="shared" si="44"/>
        <v>0</v>
      </c>
      <c r="Z149" s="150">
        <f>IF(B149&lt;=Resumo!$F$9,1,IF(B149&lt;=Resumo!$F$10,2,""))</f>
        <v>1</v>
      </c>
      <c r="AA149" s="150">
        <f>IF(B149&lt;=Resumo!$F$11,IF(B149&gt;=Resumo!$D$11,3,""),IF(B149&lt;=Resumo!$F$12,IF(B149&gt;=Resumo!$D$12,4,""),""))</f>
        <v>3</v>
      </c>
      <c r="AB149" s="150">
        <f>IF(B149&lt;=Resumo!$F$13,IF(B149&gt;=Resumo!$D$13,5,""),IF(B149&lt;=Resumo!$F$14,IF(B149&gt;=Resumo!$D$14,6,""),""))</f>
        <v>5</v>
      </c>
      <c r="AC149" s="150">
        <f>IF(B149&lt;=Resumo!$F$15,IF(B149&gt;=Resumo!$D$15,7,""),IF(B149&lt;=Resumo!$F$16,IF(B149&gt;=Resumo!$D$16,8,""),""))</f>
        <v>7</v>
      </c>
      <c r="AD149" s="150">
        <f>IF(B149&lt;=Resumo!$F$17,IF(B149&gt;=Resumo!$D$17,9,""),IF(B149&lt;=Resumo!$F$18,IF(B149&gt;=Resumo!$D$18,10,""),""))</f>
        <v>9</v>
      </c>
      <c r="AE149" s="15">
        <f t="shared" si="45"/>
        <v>25</v>
      </c>
      <c r="AF149" s="15" t="str">
        <f>IF(AE149=1,Resumo!$G$9,IF(AE149=2,Resumo!$G$10,IF(AE149=3,Resumo!$G$11,IF(AE149=4,Resumo!$G$12,IF(AE149=5,Resumo!$G$13,IF(AE149=6,Resumo!$G$14,IF(AE149=7,Resumo!$G$15,IF(AE149=8,Resumo!$G$16,IF(AE149=9,Resumo!$G$17,IF(AE149=10,Resumo!$G$18,""))))))))))</f>
        <v/>
      </c>
      <c r="AH149" s="15" t="str">
        <f t="shared" si="46"/>
        <v/>
      </c>
      <c r="AI149" s="15">
        <f t="shared" si="47"/>
        <v>0</v>
      </c>
      <c r="AJ149" s="15" t="e">
        <f>IF(AE149=1,'Fase 1'!$AI$7*'Fase 1'!$AQ$10,IF(AE149=2,'Fase 1'!$AI$7*'Fase 1'!$AQ$11,IF(AE149=3,'Fase 1'!$AI$7*'Fase 1'!$AQ$12,IF(AE149=4,'Fase 1'!$AI$7*'Fase 2'!$AQ$10,IF(AE149=5,'Fase 1'!$AI$7*'Fase 2'!$AQ$11,IF(AE149=6,'Fase 1'!$AI$7*'Fase 2'!$AQ$12,IF(AE149&gt;=7,'Fase 1'!$AI$7*'Fase 1'!$AJ$7,"")))))))</f>
        <v>#VALUE!</v>
      </c>
      <c r="AK149" s="15" t="str">
        <f>IF(AE149=1,'Fase 1'!$AQ$14,IF(AE149=2,'Fase 1'!$AQ$15,IF(AE149=3,'Fase 1'!$AQ$16,IF(AE149=4,'Fase 2'!$AQ$14,IF(AE149=5,'Fase 2'!$AQ$15,IF(AE149=6,'Fase 2'!$AQ$16,IF(AE149=7,'Fase 3'!$AQ$11,IF(AE149=8,'Fase 4'!$AQ$12,IF(AE149=9,'Fase 4'!$AQ$12,IF(AE149=10,'Fase 4'!$AQ$12,""))))))))))</f>
        <v/>
      </c>
      <c r="AL149" s="15" t="str">
        <f t="shared" si="48"/>
        <v/>
      </c>
      <c r="AM149" s="15" t="str">
        <f t="shared" si="49"/>
        <v/>
      </c>
      <c r="AN149" s="15" t="str">
        <f>IF(AE149=0,"",IF(AE149&lt;=3,'Fase 1'!$AM$7*'Fase 1'!$AN$7,IF(AE149=4,'Fase 2'!$AM$7*'Fase 2'!$AN$14,IF(AE149=5,'Fase 2'!$AM$7*'Fase 2'!$AN$15,IF(AE149=6,'Fase 2'!$AM$7*'Fase 2'!$AN$16,IF(AE149=7,'Fase 3'!$AM$7*'Fase 3'!$AN$7,IF(AE149=8,'Fase 4'!$AM$7*'Fase 4'!$AN$14,IF(AE149=8,'Fase 4'!$AM$7*'Fase 4'!$AN$14,IF(AE149=9,'Fase 4'!$AM$7*'Fase 4'!$AN$15,IF(AE149=10,'Fase 4'!$AM$7*'Fase 4'!$AN$16,""))))))))))</f>
        <v/>
      </c>
    </row>
    <row r="150" spans="2:40" x14ac:dyDescent="0.25">
      <c r="B150" s="157" t="str">
        <f>IF(B149="","",IF(B149&lt;'Fase 1'!$B$5,B149+1,""))</f>
        <v/>
      </c>
      <c r="C150" s="158" t="str">
        <f t="shared" si="40"/>
        <v/>
      </c>
      <c r="D150" s="159" t="str">
        <f t="shared" si="41"/>
        <v/>
      </c>
      <c r="E150" s="160" t="str">
        <f t="shared" si="42"/>
        <v/>
      </c>
      <c r="F150" s="165"/>
      <c r="G150" s="162" t="str">
        <f>IF('Fase 1'!$B$5="","",IF($G$5="","",IF(AJ150="","",IF(100-(AK150-AL150)/AJ150*100&lt;10,"&lt; 10",100-(AK150-AL150)/AJ150*100))))</f>
        <v/>
      </c>
      <c r="H150" s="168"/>
      <c r="I150" s="167"/>
      <c r="M150" s="153" t="str">
        <f>IF($AE150=1,IF($B150&lt;=M149,M149,Resumo!$H$9+M149),"")</f>
        <v/>
      </c>
      <c r="N150" s="153" t="str">
        <f>IF($AE150=2,IF($B150&lt;=N149,N149,Resumo!$H$10+N149),IF($AE151-$AE150=0,"",M150))</f>
        <v/>
      </c>
      <c r="O150" s="153" t="str">
        <f>IF($AE150=3,IF($B150&lt;=O149,O149,Resumo!$H$11+O149),IF($AE151-$AE150=0,"",N150))</f>
        <v/>
      </c>
      <c r="P150" s="153" t="str">
        <f>IF($AE150=4,IF($B150&lt;=P149,P149,Resumo!$H$12+P149),IF($AE151-$AE150=0,"",O150))</f>
        <v/>
      </c>
      <c r="Q150" s="153" t="str">
        <f>IF($AE150=5,IF($B150&lt;=Q149,Q149,Resumo!$H$13+Q149),IF($AE151-$AE150=0,"",P150))</f>
        <v/>
      </c>
      <c r="R150" s="153" t="str">
        <f>IF($AE150=6,IF($B150&lt;=R149,R149,Resumo!$H$14+R149),IF($AE151-$AE150=0,"",Q150))</f>
        <v/>
      </c>
      <c r="S150" s="153" t="str">
        <f>IF($AE150=7,IF($B150&lt;=S149,S149,Resumo!$H$15+S149),IF($AE151-$AE150=0,"",R150))</f>
        <v/>
      </c>
      <c r="T150" s="153" t="str">
        <f>IF($AE150=8,IF($B150&lt;=T149,T149,Resumo!$H$16+T149),IF($AE151-$AE150=0,"",S150))</f>
        <v/>
      </c>
      <c r="U150" s="153" t="str">
        <f>IF($AE150=9,IF($B150&lt;=U149,U149,Resumo!$H$17+U149),IF($AE151-$AE150=0,"",T150))</f>
        <v/>
      </c>
      <c r="V150" s="153" t="str">
        <f>IF($AE150=10,IF($B150&lt;=V149,V149,Resumo!$H$18+V149),IF($AE151-$AE150=0,"",U150))</f>
        <v/>
      </c>
      <c r="X150" s="150">
        <f t="shared" si="43"/>
        <v>0</v>
      </c>
      <c r="Y150" s="150">
        <f t="shared" si="44"/>
        <v>0</v>
      </c>
      <c r="Z150" s="150">
        <f>IF(B150&lt;=Resumo!$F$9,1,IF(B150&lt;=Resumo!$F$10,2,""))</f>
        <v>1</v>
      </c>
      <c r="AA150" s="150">
        <f>IF(B150&lt;=Resumo!$F$11,IF(B150&gt;=Resumo!$D$11,3,""),IF(B150&lt;=Resumo!$F$12,IF(B150&gt;=Resumo!$D$12,4,""),""))</f>
        <v>3</v>
      </c>
      <c r="AB150" s="150">
        <f>IF(B150&lt;=Resumo!$F$13,IF(B150&gt;=Resumo!$D$13,5,""),IF(B150&lt;=Resumo!$F$14,IF(B150&gt;=Resumo!$D$14,6,""),""))</f>
        <v>5</v>
      </c>
      <c r="AC150" s="150">
        <f>IF(B150&lt;=Resumo!$F$15,IF(B150&gt;=Resumo!$D$15,7,""),IF(B150&lt;=Resumo!$F$16,IF(B150&gt;=Resumo!$D$16,8,""),""))</f>
        <v>7</v>
      </c>
      <c r="AD150" s="150">
        <f>IF(B150&lt;=Resumo!$F$17,IF(B150&gt;=Resumo!$D$17,9,""),IF(B150&lt;=Resumo!$F$18,IF(B150&gt;=Resumo!$D$18,10,""),""))</f>
        <v>9</v>
      </c>
      <c r="AE150" s="15">
        <f t="shared" si="45"/>
        <v>25</v>
      </c>
      <c r="AF150" s="15" t="str">
        <f>IF(AE150=1,Resumo!$G$9,IF(AE150=2,Resumo!$G$10,IF(AE150=3,Resumo!$G$11,IF(AE150=4,Resumo!$G$12,IF(AE150=5,Resumo!$G$13,IF(AE150=6,Resumo!$G$14,IF(AE150=7,Resumo!$G$15,IF(AE150=8,Resumo!$G$16,IF(AE150=9,Resumo!$G$17,IF(AE150=10,Resumo!$G$18,""))))))))))</f>
        <v/>
      </c>
      <c r="AH150" s="15" t="str">
        <f t="shared" si="46"/>
        <v/>
      </c>
      <c r="AI150" s="15">
        <f t="shared" si="47"/>
        <v>0</v>
      </c>
      <c r="AJ150" s="15" t="e">
        <f>IF(AE150=1,'Fase 1'!$AI$7*'Fase 1'!$AQ$10,IF(AE150=2,'Fase 1'!$AI$7*'Fase 1'!$AQ$11,IF(AE150=3,'Fase 1'!$AI$7*'Fase 1'!$AQ$12,IF(AE150=4,'Fase 1'!$AI$7*'Fase 2'!$AQ$10,IF(AE150=5,'Fase 1'!$AI$7*'Fase 2'!$AQ$11,IF(AE150=6,'Fase 1'!$AI$7*'Fase 2'!$AQ$12,IF(AE150&gt;=7,'Fase 1'!$AI$7*'Fase 1'!$AJ$7,"")))))))</f>
        <v>#VALUE!</v>
      </c>
      <c r="AK150" s="15" t="str">
        <f>IF(AE150=1,'Fase 1'!$AQ$14,IF(AE150=2,'Fase 1'!$AQ$15,IF(AE150=3,'Fase 1'!$AQ$16,IF(AE150=4,'Fase 2'!$AQ$14,IF(AE150=5,'Fase 2'!$AQ$15,IF(AE150=6,'Fase 2'!$AQ$16,IF(AE150=7,'Fase 3'!$AQ$11,IF(AE150=8,'Fase 4'!$AQ$12,IF(AE150=9,'Fase 4'!$AQ$12,IF(AE150=10,'Fase 4'!$AQ$12,""))))))))))</f>
        <v/>
      </c>
      <c r="AL150" s="15" t="str">
        <f t="shared" si="48"/>
        <v/>
      </c>
      <c r="AM150" s="15" t="str">
        <f t="shared" si="49"/>
        <v/>
      </c>
      <c r="AN150" s="15" t="str">
        <f>IF(AE150=0,"",IF(AE150&lt;=3,'Fase 1'!$AM$7*'Fase 1'!$AN$7,IF(AE150=4,'Fase 2'!$AM$7*'Fase 2'!$AN$14,IF(AE150=5,'Fase 2'!$AM$7*'Fase 2'!$AN$15,IF(AE150=6,'Fase 2'!$AM$7*'Fase 2'!$AN$16,IF(AE150=7,'Fase 3'!$AM$7*'Fase 3'!$AN$7,IF(AE150=8,'Fase 4'!$AM$7*'Fase 4'!$AN$14,IF(AE150=8,'Fase 4'!$AM$7*'Fase 4'!$AN$14,IF(AE150=9,'Fase 4'!$AM$7*'Fase 4'!$AN$15,IF(AE150=10,'Fase 4'!$AM$7*'Fase 4'!$AN$16,""))))))))))</f>
        <v/>
      </c>
    </row>
    <row r="151" spans="2:40" x14ac:dyDescent="0.25">
      <c r="B151" s="157" t="str">
        <f>IF(B150="","",IF(B150&lt;'Fase 1'!$B$5,B150+1,""))</f>
        <v/>
      </c>
      <c r="C151" s="158" t="str">
        <f t="shared" si="40"/>
        <v/>
      </c>
      <c r="D151" s="159" t="str">
        <f t="shared" si="41"/>
        <v/>
      </c>
      <c r="E151" s="160" t="str">
        <f t="shared" si="42"/>
        <v/>
      </c>
      <c r="F151" s="165"/>
      <c r="G151" s="162" t="str">
        <f>IF('Fase 1'!$B$5="","",IF($G$5="","",IF(AJ151="","",IF(100-(AK151-AL151)/AJ151*100&lt;10,"&lt; 10",100-(AK151-AL151)/AJ151*100))))</f>
        <v/>
      </c>
      <c r="H151" s="168"/>
      <c r="I151" s="167"/>
      <c r="M151" s="153" t="str">
        <f>IF($AE151=1,IF($B151&lt;=M150,M150,Resumo!$H$9+M150),"")</f>
        <v/>
      </c>
      <c r="N151" s="153" t="str">
        <f>IF($AE151=2,IF($B151&lt;=N150,N150,Resumo!$H$10+N150),IF($AE152-$AE151=0,"",M151))</f>
        <v/>
      </c>
      <c r="O151" s="153" t="str">
        <f>IF($AE151=3,IF($B151&lt;=O150,O150,Resumo!$H$11+O150),IF($AE152-$AE151=0,"",N151))</f>
        <v/>
      </c>
      <c r="P151" s="153" t="str">
        <f>IF($AE151=4,IF($B151&lt;=P150,P150,Resumo!$H$12+P150),IF($AE152-$AE151=0,"",O151))</f>
        <v/>
      </c>
      <c r="Q151" s="153" t="str">
        <f>IF($AE151=5,IF($B151&lt;=Q150,Q150,Resumo!$H$13+Q150),IF($AE152-$AE151=0,"",P151))</f>
        <v/>
      </c>
      <c r="R151" s="153" t="str">
        <f>IF($AE151=6,IF($B151&lt;=R150,R150,Resumo!$H$14+R150),IF($AE152-$AE151=0,"",Q151))</f>
        <v/>
      </c>
      <c r="S151" s="153" t="str">
        <f>IF($AE151=7,IF($B151&lt;=S150,S150,Resumo!$H$15+S150),IF($AE152-$AE151=0,"",R151))</f>
        <v/>
      </c>
      <c r="T151" s="153" t="str">
        <f>IF($AE151=8,IF($B151&lt;=T150,T150,Resumo!$H$16+T150),IF($AE152-$AE151=0,"",S151))</f>
        <v/>
      </c>
      <c r="U151" s="153" t="str">
        <f>IF($AE151=9,IF($B151&lt;=U150,U150,Resumo!$H$17+U150),IF($AE152-$AE151=0,"",T151))</f>
        <v/>
      </c>
      <c r="V151" s="153" t="str">
        <f>IF($AE151=10,IF($B151&lt;=V150,V150,Resumo!$H$18+V150),IF($AE152-$AE151=0,"",U151))</f>
        <v/>
      </c>
      <c r="X151" s="150">
        <f t="shared" si="43"/>
        <v>0</v>
      </c>
      <c r="Y151" s="150">
        <f t="shared" si="44"/>
        <v>0</v>
      </c>
      <c r="Z151" s="150">
        <f>IF(B151&lt;=Resumo!$F$9,1,IF(B151&lt;=Resumo!$F$10,2,""))</f>
        <v>1</v>
      </c>
      <c r="AA151" s="150">
        <f>IF(B151&lt;=Resumo!$F$11,IF(B151&gt;=Resumo!$D$11,3,""),IF(B151&lt;=Resumo!$F$12,IF(B151&gt;=Resumo!$D$12,4,""),""))</f>
        <v>3</v>
      </c>
      <c r="AB151" s="150">
        <f>IF(B151&lt;=Resumo!$F$13,IF(B151&gt;=Resumo!$D$13,5,""),IF(B151&lt;=Resumo!$F$14,IF(B151&gt;=Resumo!$D$14,6,""),""))</f>
        <v>5</v>
      </c>
      <c r="AC151" s="150">
        <f>IF(B151&lt;=Resumo!$F$15,IF(B151&gt;=Resumo!$D$15,7,""),IF(B151&lt;=Resumo!$F$16,IF(B151&gt;=Resumo!$D$16,8,""),""))</f>
        <v>7</v>
      </c>
      <c r="AD151" s="150">
        <f>IF(B151&lt;=Resumo!$F$17,IF(B151&gt;=Resumo!$D$17,9,""),IF(B151&lt;=Resumo!$F$18,IF(B151&gt;=Resumo!$D$18,10,""),""))</f>
        <v>9</v>
      </c>
      <c r="AE151" s="15">
        <f t="shared" si="45"/>
        <v>25</v>
      </c>
      <c r="AF151" s="15" t="str">
        <f>IF(AE151=1,Resumo!$G$9,IF(AE151=2,Resumo!$G$10,IF(AE151=3,Resumo!$G$11,IF(AE151=4,Resumo!$G$12,IF(AE151=5,Resumo!$G$13,IF(AE151=6,Resumo!$G$14,IF(AE151=7,Resumo!$G$15,IF(AE151=8,Resumo!$G$16,IF(AE151=9,Resumo!$G$17,IF(AE151=10,Resumo!$G$18,""))))))))))</f>
        <v/>
      </c>
      <c r="AH151" s="15" t="str">
        <f t="shared" si="46"/>
        <v/>
      </c>
      <c r="AI151" s="15">
        <f t="shared" si="47"/>
        <v>0</v>
      </c>
      <c r="AJ151" s="15" t="e">
        <f>IF(AE151=1,'Fase 1'!$AI$7*'Fase 1'!$AQ$10,IF(AE151=2,'Fase 1'!$AI$7*'Fase 1'!$AQ$11,IF(AE151=3,'Fase 1'!$AI$7*'Fase 1'!$AQ$12,IF(AE151=4,'Fase 1'!$AI$7*'Fase 2'!$AQ$10,IF(AE151=5,'Fase 1'!$AI$7*'Fase 2'!$AQ$11,IF(AE151=6,'Fase 1'!$AI$7*'Fase 2'!$AQ$12,IF(AE151&gt;=7,'Fase 1'!$AI$7*'Fase 1'!$AJ$7,"")))))))</f>
        <v>#VALUE!</v>
      </c>
      <c r="AK151" s="15" t="str">
        <f>IF(AE151=1,'Fase 1'!$AQ$14,IF(AE151=2,'Fase 1'!$AQ$15,IF(AE151=3,'Fase 1'!$AQ$16,IF(AE151=4,'Fase 2'!$AQ$14,IF(AE151=5,'Fase 2'!$AQ$15,IF(AE151=6,'Fase 2'!$AQ$16,IF(AE151=7,'Fase 3'!$AQ$11,IF(AE151=8,'Fase 4'!$AQ$12,IF(AE151=9,'Fase 4'!$AQ$12,IF(AE151=10,'Fase 4'!$AQ$12,""))))))))))</f>
        <v/>
      </c>
      <c r="AL151" s="15" t="str">
        <f t="shared" si="48"/>
        <v/>
      </c>
      <c r="AM151" s="15" t="str">
        <f t="shared" si="49"/>
        <v/>
      </c>
      <c r="AN151" s="15" t="str">
        <f>IF(AE151=0,"",IF(AE151&lt;=3,'Fase 1'!$AM$7*'Fase 1'!$AN$7,IF(AE151=4,'Fase 2'!$AM$7*'Fase 2'!$AN$14,IF(AE151=5,'Fase 2'!$AM$7*'Fase 2'!$AN$15,IF(AE151=6,'Fase 2'!$AM$7*'Fase 2'!$AN$16,IF(AE151=7,'Fase 3'!$AM$7*'Fase 3'!$AN$7,IF(AE151=8,'Fase 4'!$AM$7*'Fase 4'!$AN$14,IF(AE151=8,'Fase 4'!$AM$7*'Fase 4'!$AN$14,IF(AE151=9,'Fase 4'!$AM$7*'Fase 4'!$AN$15,IF(AE151=10,'Fase 4'!$AM$7*'Fase 4'!$AN$16,""))))))))))</f>
        <v/>
      </c>
    </row>
    <row r="152" spans="2:40" x14ac:dyDescent="0.25">
      <c r="B152" s="157" t="str">
        <f>IF(B151="","",IF(B151&lt;'Fase 1'!$B$5,B151+1,""))</f>
        <v/>
      </c>
      <c r="C152" s="158" t="str">
        <f t="shared" si="40"/>
        <v/>
      </c>
      <c r="D152" s="159" t="str">
        <f t="shared" si="41"/>
        <v/>
      </c>
      <c r="E152" s="160" t="str">
        <f t="shared" si="42"/>
        <v/>
      </c>
      <c r="F152" s="165"/>
      <c r="G152" s="162" t="str">
        <f>IF('Fase 1'!$B$5="","",IF($G$5="","",IF(AJ152="","",IF(100-(AK152-AL152)/AJ152*100&lt;10,"&lt; 10",100-(AK152-AL152)/AJ152*100))))</f>
        <v/>
      </c>
      <c r="H152" s="168"/>
      <c r="I152" s="167"/>
      <c r="M152" s="153" t="str">
        <f>IF($AE152=1,IF($B152&lt;=M151,M151,Resumo!$H$9+M151),"")</f>
        <v/>
      </c>
      <c r="N152" s="153" t="str">
        <f>IF($AE152=2,IF($B152&lt;=N151,N151,Resumo!$H$10+N151),IF($AE153-$AE152=0,"",M152))</f>
        <v/>
      </c>
      <c r="O152" s="153" t="str">
        <f>IF($AE152=3,IF($B152&lt;=O151,O151,Resumo!$H$11+O151),IF($AE153-$AE152=0,"",N152))</f>
        <v/>
      </c>
      <c r="P152" s="153" t="str">
        <f>IF($AE152=4,IF($B152&lt;=P151,P151,Resumo!$H$12+P151),IF($AE153-$AE152=0,"",O152))</f>
        <v/>
      </c>
      <c r="Q152" s="153" t="str">
        <f>IF($AE152=5,IF($B152&lt;=Q151,Q151,Resumo!$H$13+Q151),IF($AE153-$AE152=0,"",P152))</f>
        <v/>
      </c>
      <c r="R152" s="153" t="str">
        <f>IF($AE152=6,IF($B152&lt;=R151,R151,Resumo!$H$14+R151),IF($AE153-$AE152=0,"",Q152))</f>
        <v/>
      </c>
      <c r="S152" s="153" t="str">
        <f>IF($AE152=7,IF($B152&lt;=S151,S151,Resumo!$H$15+S151),IF($AE153-$AE152=0,"",R152))</f>
        <v/>
      </c>
      <c r="T152" s="153" t="str">
        <f>IF($AE152=8,IF($B152&lt;=T151,T151,Resumo!$H$16+T151),IF($AE153-$AE152=0,"",S152))</f>
        <v/>
      </c>
      <c r="U152" s="153" t="str">
        <f>IF($AE152=9,IF($B152&lt;=U151,U151,Resumo!$H$17+U151),IF($AE153-$AE152=0,"",T152))</f>
        <v/>
      </c>
      <c r="V152" s="153" t="str">
        <f>IF($AE152=10,IF($B152&lt;=V151,V151,Resumo!$H$18+V151),IF($AE153-$AE152=0,"",U152))</f>
        <v/>
      </c>
      <c r="X152" s="150">
        <f t="shared" si="43"/>
        <v>0</v>
      </c>
      <c r="Y152" s="150">
        <f t="shared" si="44"/>
        <v>0</v>
      </c>
      <c r="Z152" s="150">
        <f>IF(B152&lt;=Resumo!$F$9,1,IF(B152&lt;=Resumo!$F$10,2,""))</f>
        <v>1</v>
      </c>
      <c r="AA152" s="150">
        <f>IF(B152&lt;=Resumo!$F$11,IF(B152&gt;=Resumo!$D$11,3,""),IF(B152&lt;=Resumo!$F$12,IF(B152&gt;=Resumo!$D$12,4,""),""))</f>
        <v>3</v>
      </c>
      <c r="AB152" s="150">
        <f>IF(B152&lt;=Resumo!$F$13,IF(B152&gt;=Resumo!$D$13,5,""),IF(B152&lt;=Resumo!$F$14,IF(B152&gt;=Resumo!$D$14,6,""),""))</f>
        <v>5</v>
      </c>
      <c r="AC152" s="150">
        <f>IF(B152&lt;=Resumo!$F$15,IF(B152&gt;=Resumo!$D$15,7,""),IF(B152&lt;=Resumo!$F$16,IF(B152&gt;=Resumo!$D$16,8,""),""))</f>
        <v>7</v>
      </c>
      <c r="AD152" s="150">
        <f>IF(B152&lt;=Resumo!$F$17,IF(B152&gt;=Resumo!$D$17,9,""),IF(B152&lt;=Resumo!$F$18,IF(B152&gt;=Resumo!$D$18,10,""),""))</f>
        <v>9</v>
      </c>
      <c r="AE152" s="15">
        <f t="shared" si="45"/>
        <v>25</v>
      </c>
      <c r="AF152" s="15" t="str">
        <f>IF(AE152=1,Resumo!$G$9,IF(AE152=2,Resumo!$G$10,IF(AE152=3,Resumo!$G$11,IF(AE152=4,Resumo!$G$12,IF(AE152=5,Resumo!$G$13,IF(AE152=6,Resumo!$G$14,IF(AE152=7,Resumo!$G$15,IF(AE152=8,Resumo!$G$16,IF(AE152=9,Resumo!$G$17,IF(AE152=10,Resumo!$G$18,""))))))))))</f>
        <v/>
      </c>
      <c r="AH152" s="15" t="str">
        <f t="shared" si="46"/>
        <v/>
      </c>
      <c r="AI152" s="15">
        <f t="shared" si="47"/>
        <v>0</v>
      </c>
      <c r="AJ152" s="15" t="e">
        <f>IF(AE152=1,'Fase 1'!$AI$7*'Fase 1'!$AQ$10,IF(AE152=2,'Fase 1'!$AI$7*'Fase 1'!$AQ$11,IF(AE152=3,'Fase 1'!$AI$7*'Fase 1'!$AQ$12,IF(AE152=4,'Fase 1'!$AI$7*'Fase 2'!$AQ$10,IF(AE152=5,'Fase 1'!$AI$7*'Fase 2'!$AQ$11,IF(AE152=6,'Fase 1'!$AI$7*'Fase 2'!$AQ$12,IF(AE152&gt;=7,'Fase 1'!$AI$7*'Fase 1'!$AJ$7,"")))))))</f>
        <v>#VALUE!</v>
      </c>
      <c r="AK152" s="15" t="str">
        <f>IF(AE152=1,'Fase 1'!$AQ$14,IF(AE152=2,'Fase 1'!$AQ$15,IF(AE152=3,'Fase 1'!$AQ$16,IF(AE152=4,'Fase 2'!$AQ$14,IF(AE152=5,'Fase 2'!$AQ$15,IF(AE152=6,'Fase 2'!$AQ$16,IF(AE152=7,'Fase 3'!$AQ$11,IF(AE152=8,'Fase 4'!$AQ$12,IF(AE152=9,'Fase 4'!$AQ$12,IF(AE152=10,'Fase 4'!$AQ$12,""))))))))))</f>
        <v/>
      </c>
      <c r="AL152" s="15" t="str">
        <f t="shared" si="48"/>
        <v/>
      </c>
      <c r="AM152" s="15" t="str">
        <f t="shared" si="49"/>
        <v/>
      </c>
      <c r="AN152" s="15" t="str">
        <f>IF(AE152=0,"",IF(AE152&lt;=3,'Fase 1'!$AM$7*'Fase 1'!$AN$7,IF(AE152=4,'Fase 2'!$AM$7*'Fase 2'!$AN$14,IF(AE152=5,'Fase 2'!$AM$7*'Fase 2'!$AN$15,IF(AE152=6,'Fase 2'!$AM$7*'Fase 2'!$AN$16,IF(AE152=7,'Fase 3'!$AM$7*'Fase 3'!$AN$7,IF(AE152=8,'Fase 4'!$AM$7*'Fase 4'!$AN$14,IF(AE152=8,'Fase 4'!$AM$7*'Fase 4'!$AN$14,IF(AE152=9,'Fase 4'!$AM$7*'Fase 4'!$AN$15,IF(AE152=10,'Fase 4'!$AM$7*'Fase 4'!$AN$16,""))))))))))</f>
        <v/>
      </c>
    </row>
    <row r="153" spans="2:40" x14ac:dyDescent="0.25">
      <c r="B153" s="157" t="str">
        <f>IF(B152="","",IF(B152&lt;'Fase 1'!$B$5,B152+1,""))</f>
        <v/>
      </c>
      <c r="C153" s="158" t="str">
        <f t="shared" si="40"/>
        <v/>
      </c>
      <c r="D153" s="159" t="str">
        <f t="shared" si="41"/>
        <v/>
      </c>
      <c r="E153" s="160" t="str">
        <f t="shared" si="42"/>
        <v/>
      </c>
      <c r="F153" s="165"/>
      <c r="G153" s="162" t="str">
        <f>IF('Fase 1'!$B$5="","",IF($G$5="","",IF(AJ153="","",IF(100-(AK153-AL153)/AJ153*100&lt;10,"&lt; 10",100-(AK153-AL153)/AJ153*100))))</f>
        <v/>
      </c>
      <c r="H153" s="168"/>
      <c r="I153" s="167"/>
      <c r="M153" s="153" t="str">
        <f>IF($AE153=1,IF($B153&lt;=M152,M152,Resumo!$H$9+M152),"")</f>
        <v/>
      </c>
      <c r="N153" s="153" t="str">
        <f>IF($AE153=2,IF($B153&lt;=N152,N152,Resumo!$H$10+N152),IF($AE154-$AE153=0,"",M153))</f>
        <v/>
      </c>
      <c r="O153" s="153" t="str">
        <f>IF($AE153=3,IF($B153&lt;=O152,O152,Resumo!$H$11+O152),IF($AE154-$AE153=0,"",N153))</f>
        <v/>
      </c>
      <c r="P153" s="153" t="str">
        <f>IF($AE153=4,IF($B153&lt;=P152,P152,Resumo!$H$12+P152),IF($AE154-$AE153=0,"",O153))</f>
        <v/>
      </c>
      <c r="Q153" s="153" t="str">
        <f>IF($AE153=5,IF($B153&lt;=Q152,Q152,Resumo!$H$13+Q152),IF($AE154-$AE153=0,"",P153))</f>
        <v/>
      </c>
      <c r="R153" s="153" t="str">
        <f>IF($AE153=6,IF($B153&lt;=R152,R152,Resumo!$H$14+R152),IF($AE154-$AE153=0,"",Q153))</f>
        <v/>
      </c>
      <c r="S153" s="153" t="str">
        <f>IF($AE153=7,IF($B153&lt;=S152,S152,Resumo!$H$15+S152),IF($AE154-$AE153=0,"",R153))</f>
        <v/>
      </c>
      <c r="T153" s="153" t="str">
        <f>IF($AE153=8,IF($B153&lt;=T152,T152,Resumo!$H$16+T152),IF($AE154-$AE153=0,"",S153))</f>
        <v/>
      </c>
      <c r="U153" s="153" t="str">
        <f>IF($AE153=9,IF($B153&lt;=U152,U152,Resumo!$H$17+U152),IF($AE154-$AE153=0,"",T153))</f>
        <v/>
      </c>
      <c r="V153" s="153" t="str">
        <f>IF($AE153=10,IF($B153&lt;=V152,V152,Resumo!$H$18+V152),IF($AE154-$AE153=0,"",U153))</f>
        <v/>
      </c>
      <c r="X153" s="150">
        <f t="shared" si="43"/>
        <v>0</v>
      </c>
      <c r="Y153" s="150">
        <f t="shared" si="44"/>
        <v>0</v>
      </c>
      <c r="Z153" s="150">
        <f>IF(B153&lt;=Resumo!$F$9,1,IF(B153&lt;=Resumo!$F$10,2,""))</f>
        <v>1</v>
      </c>
      <c r="AA153" s="150">
        <f>IF(B153&lt;=Resumo!$F$11,IF(B153&gt;=Resumo!$D$11,3,""),IF(B153&lt;=Resumo!$F$12,IF(B153&gt;=Resumo!$D$12,4,""),""))</f>
        <v>3</v>
      </c>
      <c r="AB153" s="150">
        <f>IF(B153&lt;=Resumo!$F$13,IF(B153&gt;=Resumo!$D$13,5,""),IF(B153&lt;=Resumo!$F$14,IF(B153&gt;=Resumo!$D$14,6,""),""))</f>
        <v>5</v>
      </c>
      <c r="AC153" s="150">
        <f>IF(B153&lt;=Resumo!$F$15,IF(B153&gt;=Resumo!$D$15,7,""),IF(B153&lt;=Resumo!$F$16,IF(B153&gt;=Resumo!$D$16,8,""),""))</f>
        <v>7</v>
      </c>
      <c r="AD153" s="150">
        <f>IF(B153&lt;=Resumo!$F$17,IF(B153&gt;=Resumo!$D$17,9,""),IF(B153&lt;=Resumo!$F$18,IF(B153&gt;=Resumo!$D$18,10,""),""))</f>
        <v>9</v>
      </c>
      <c r="AE153" s="15">
        <f t="shared" si="45"/>
        <v>25</v>
      </c>
      <c r="AF153" s="15" t="str">
        <f>IF(AE153=1,Resumo!$G$9,IF(AE153=2,Resumo!$G$10,IF(AE153=3,Resumo!$G$11,IF(AE153=4,Resumo!$G$12,IF(AE153=5,Resumo!$G$13,IF(AE153=6,Resumo!$G$14,IF(AE153=7,Resumo!$G$15,IF(AE153=8,Resumo!$G$16,IF(AE153=9,Resumo!$G$17,IF(AE153=10,Resumo!$G$18,""))))))))))</f>
        <v/>
      </c>
      <c r="AH153" s="15" t="str">
        <f t="shared" si="46"/>
        <v/>
      </c>
      <c r="AI153" s="15">
        <f t="shared" si="47"/>
        <v>0</v>
      </c>
      <c r="AJ153" s="15" t="e">
        <f>IF(AE153=1,'Fase 1'!$AI$7*'Fase 1'!$AQ$10,IF(AE153=2,'Fase 1'!$AI$7*'Fase 1'!$AQ$11,IF(AE153=3,'Fase 1'!$AI$7*'Fase 1'!$AQ$12,IF(AE153=4,'Fase 1'!$AI$7*'Fase 2'!$AQ$10,IF(AE153=5,'Fase 1'!$AI$7*'Fase 2'!$AQ$11,IF(AE153=6,'Fase 1'!$AI$7*'Fase 2'!$AQ$12,IF(AE153&gt;=7,'Fase 1'!$AI$7*'Fase 1'!$AJ$7,"")))))))</f>
        <v>#VALUE!</v>
      </c>
      <c r="AK153" s="15" t="str">
        <f>IF(AE153=1,'Fase 1'!$AQ$14,IF(AE153=2,'Fase 1'!$AQ$15,IF(AE153=3,'Fase 1'!$AQ$16,IF(AE153=4,'Fase 2'!$AQ$14,IF(AE153=5,'Fase 2'!$AQ$15,IF(AE153=6,'Fase 2'!$AQ$16,IF(AE153=7,'Fase 3'!$AQ$11,IF(AE153=8,'Fase 4'!$AQ$12,IF(AE153=9,'Fase 4'!$AQ$12,IF(AE153=10,'Fase 4'!$AQ$12,""))))))))))</f>
        <v/>
      </c>
      <c r="AL153" s="15" t="str">
        <f t="shared" si="48"/>
        <v/>
      </c>
      <c r="AM153" s="15" t="str">
        <f t="shared" si="49"/>
        <v/>
      </c>
      <c r="AN153" s="15" t="str">
        <f>IF(AE153=0,"",IF(AE153&lt;=3,'Fase 1'!$AM$7*'Fase 1'!$AN$7,IF(AE153=4,'Fase 2'!$AM$7*'Fase 2'!$AN$14,IF(AE153=5,'Fase 2'!$AM$7*'Fase 2'!$AN$15,IF(AE153=6,'Fase 2'!$AM$7*'Fase 2'!$AN$16,IF(AE153=7,'Fase 3'!$AM$7*'Fase 3'!$AN$7,IF(AE153=8,'Fase 4'!$AM$7*'Fase 4'!$AN$14,IF(AE153=8,'Fase 4'!$AM$7*'Fase 4'!$AN$14,IF(AE153=9,'Fase 4'!$AM$7*'Fase 4'!$AN$15,IF(AE153=10,'Fase 4'!$AM$7*'Fase 4'!$AN$16,""))))))))))</f>
        <v/>
      </c>
    </row>
    <row r="154" spans="2:40" x14ac:dyDescent="0.25">
      <c r="B154" s="157" t="str">
        <f>IF(B153="","",IF(B153&lt;'Fase 1'!$B$5,B153+1,""))</f>
        <v/>
      </c>
      <c r="C154" s="158" t="str">
        <f t="shared" si="40"/>
        <v/>
      </c>
      <c r="D154" s="159" t="str">
        <f t="shared" si="41"/>
        <v/>
      </c>
      <c r="E154" s="160" t="str">
        <f t="shared" si="42"/>
        <v/>
      </c>
      <c r="F154" s="165"/>
      <c r="G154" s="162" t="str">
        <f>IF('Fase 1'!$B$5="","",IF($G$5="","",IF(AJ154="","",IF(100-(AK154-AL154)/AJ154*100&lt;10,"&lt; 10",100-(AK154-AL154)/AJ154*100))))</f>
        <v/>
      </c>
      <c r="H154" s="168"/>
      <c r="I154" s="167"/>
      <c r="M154" s="153" t="str">
        <f>IF($AE154=1,IF($B154&lt;=M153,M153,Resumo!$H$9+M153),"")</f>
        <v/>
      </c>
      <c r="N154" s="153" t="str">
        <f>IF($AE154=2,IF($B154&lt;=N153,N153,Resumo!$H$10+N153),IF($AE155-$AE154=0,"",M154))</f>
        <v/>
      </c>
      <c r="O154" s="153" t="str">
        <f>IF($AE154=3,IF($B154&lt;=O153,O153,Resumo!$H$11+O153),IF($AE155-$AE154=0,"",N154))</f>
        <v/>
      </c>
      <c r="P154" s="153" t="str">
        <f>IF($AE154=4,IF($B154&lt;=P153,P153,Resumo!$H$12+P153),IF($AE155-$AE154=0,"",O154))</f>
        <v/>
      </c>
      <c r="Q154" s="153" t="str">
        <f>IF($AE154=5,IF($B154&lt;=Q153,Q153,Resumo!$H$13+Q153),IF($AE155-$AE154=0,"",P154))</f>
        <v/>
      </c>
      <c r="R154" s="153" t="str">
        <f>IF($AE154=6,IF($B154&lt;=R153,R153,Resumo!$H$14+R153),IF($AE155-$AE154=0,"",Q154))</f>
        <v/>
      </c>
      <c r="S154" s="153" t="str">
        <f>IF($AE154=7,IF($B154&lt;=S153,S153,Resumo!$H$15+S153),IF($AE155-$AE154=0,"",R154))</f>
        <v/>
      </c>
      <c r="T154" s="153" t="str">
        <f>IF($AE154=8,IF($B154&lt;=T153,T153,Resumo!$H$16+T153),IF($AE155-$AE154=0,"",S154))</f>
        <v/>
      </c>
      <c r="U154" s="153" t="str">
        <f>IF($AE154=9,IF($B154&lt;=U153,U153,Resumo!$H$17+U153),IF($AE155-$AE154=0,"",T154))</f>
        <v/>
      </c>
      <c r="V154" s="153" t="str">
        <f>IF($AE154=10,IF($B154&lt;=V153,V153,Resumo!$H$18+V153),IF($AE155-$AE154=0,"",U154))</f>
        <v/>
      </c>
      <c r="X154" s="150">
        <f t="shared" si="43"/>
        <v>0</v>
      </c>
      <c r="Y154" s="150">
        <f t="shared" si="44"/>
        <v>0</v>
      </c>
      <c r="Z154" s="150">
        <f>IF(B154&lt;=Resumo!$F$9,1,IF(B154&lt;=Resumo!$F$10,2,""))</f>
        <v>1</v>
      </c>
      <c r="AA154" s="150">
        <f>IF(B154&lt;=Resumo!$F$11,IF(B154&gt;=Resumo!$D$11,3,""),IF(B154&lt;=Resumo!$F$12,IF(B154&gt;=Resumo!$D$12,4,""),""))</f>
        <v>3</v>
      </c>
      <c r="AB154" s="150">
        <f>IF(B154&lt;=Resumo!$F$13,IF(B154&gt;=Resumo!$D$13,5,""),IF(B154&lt;=Resumo!$F$14,IF(B154&gt;=Resumo!$D$14,6,""),""))</f>
        <v>5</v>
      </c>
      <c r="AC154" s="150">
        <f>IF(B154&lt;=Resumo!$F$15,IF(B154&gt;=Resumo!$D$15,7,""),IF(B154&lt;=Resumo!$F$16,IF(B154&gt;=Resumo!$D$16,8,""),""))</f>
        <v>7</v>
      </c>
      <c r="AD154" s="150">
        <f>IF(B154&lt;=Resumo!$F$17,IF(B154&gt;=Resumo!$D$17,9,""),IF(B154&lt;=Resumo!$F$18,IF(B154&gt;=Resumo!$D$18,10,""),""))</f>
        <v>9</v>
      </c>
      <c r="AE154" s="15">
        <f t="shared" si="45"/>
        <v>25</v>
      </c>
      <c r="AF154" s="15" t="str">
        <f>IF(AE154=1,Resumo!$G$9,IF(AE154=2,Resumo!$G$10,IF(AE154=3,Resumo!$G$11,IF(AE154=4,Resumo!$G$12,IF(AE154=5,Resumo!$G$13,IF(AE154=6,Resumo!$G$14,IF(AE154=7,Resumo!$G$15,IF(AE154=8,Resumo!$G$16,IF(AE154=9,Resumo!$G$17,IF(AE154=10,Resumo!$G$18,""))))))))))</f>
        <v/>
      </c>
      <c r="AH154" s="15" t="str">
        <f t="shared" si="46"/>
        <v/>
      </c>
      <c r="AI154" s="15">
        <f t="shared" si="47"/>
        <v>0</v>
      </c>
      <c r="AJ154" s="15" t="e">
        <f>IF(AE154=1,'Fase 1'!$AI$7*'Fase 1'!$AQ$10,IF(AE154=2,'Fase 1'!$AI$7*'Fase 1'!$AQ$11,IF(AE154=3,'Fase 1'!$AI$7*'Fase 1'!$AQ$12,IF(AE154=4,'Fase 1'!$AI$7*'Fase 2'!$AQ$10,IF(AE154=5,'Fase 1'!$AI$7*'Fase 2'!$AQ$11,IF(AE154=6,'Fase 1'!$AI$7*'Fase 2'!$AQ$12,IF(AE154&gt;=7,'Fase 1'!$AI$7*'Fase 1'!$AJ$7,"")))))))</f>
        <v>#VALUE!</v>
      </c>
      <c r="AK154" s="15" t="str">
        <f>IF(AE154=1,'Fase 1'!$AQ$14,IF(AE154=2,'Fase 1'!$AQ$15,IF(AE154=3,'Fase 1'!$AQ$16,IF(AE154=4,'Fase 2'!$AQ$14,IF(AE154=5,'Fase 2'!$AQ$15,IF(AE154=6,'Fase 2'!$AQ$16,IF(AE154=7,'Fase 3'!$AQ$11,IF(AE154=8,'Fase 4'!$AQ$12,IF(AE154=9,'Fase 4'!$AQ$12,IF(AE154=10,'Fase 4'!$AQ$12,""))))))))))</f>
        <v/>
      </c>
      <c r="AL154" s="15" t="str">
        <f t="shared" si="48"/>
        <v/>
      </c>
      <c r="AM154" s="15" t="str">
        <f t="shared" si="49"/>
        <v/>
      </c>
      <c r="AN154" s="15" t="str">
        <f>IF(AE154=0,"",IF(AE154&lt;=3,'Fase 1'!$AM$7*'Fase 1'!$AN$7,IF(AE154=4,'Fase 2'!$AM$7*'Fase 2'!$AN$14,IF(AE154=5,'Fase 2'!$AM$7*'Fase 2'!$AN$15,IF(AE154=6,'Fase 2'!$AM$7*'Fase 2'!$AN$16,IF(AE154=7,'Fase 3'!$AM$7*'Fase 3'!$AN$7,IF(AE154=8,'Fase 4'!$AM$7*'Fase 4'!$AN$14,IF(AE154=8,'Fase 4'!$AM$7*'Fase 4'!$AN$14,IF(AE154=9,'Fase 4'!$AM$7*'Fase 4'!$AN$15,IF(AE154=10,'Fase 4'!$AM$7*'Fase 4'!$AN$16,""))))))))))</f>
        <v/>
      </c>
    </row>
    <row r="155" spans="2:40" x14ac:dyDescent="0.25">
      <c r="B155" s="157" t="str">
        <f>IF(B154="","",IF(B154&lt;'Fase 1'!$B$5,B154+1,""))</f>
        <v/>
      </c>
      <c r="C155" s="158" t="str">
        <f t="shared" si="40"/>
        <v/>
      </c>
      <c r="D155" s="159" t="str">
        <f t="shared" si="41"/>
        <v/>
      </c>
      <c r="E155" s="160" t="str">
        <f t="shared" si="42"/>
        <v/>
      </c>
      <c r="F155" s="165"/>
      <c r="G155" s="162" t="str">
        <f>IF('Fase 1'!$B$5="","",IF($G$5="","",IF(AJ155="","",IF(100-(AK155-AL155)/AJ155*100&lt;10,"&lt; 10",100-(AK155-AL155)/AJ155*100))))</f>
        <v/>
      </c>
      <c r="H155" s="168"/>
      <c r="I155" s="167"/>
      <c r="M155" s="153" t="str">
        <f>IF($AE155=1,IF($B155&lt;=M154,M154,Resumo!$H$9+M154),"")</f>
        <v/>
      </c>
      <c r="N155" s="153" t="str">
        <f>IF($AE155=2,IF($B155&lt;=N154,N154,Resumo!$H$10+N154),IF($AE156-$AE155=0,"",M155))</f>
        <v/>
      </c>
      <c r="O155" s="153" t="str">
        <f>IF($AE155=3,IF($B155&lt;=O154,O154,Resumo!$H$11+O154),IF($AE156-$AE155=0,"",N155))</f>
        <v/>
      </c>
      <c r="P155" s="153" t="str">
        <f>IF($AE155=4,IF($B155&lt;=P154,P154,Resumo!$H$12+P154),IF($AE156-$AE155=0,"",O155))</f>
        <v/>
      </c>
      <c r="Q155" s="153" t="str">
        <f>IF($AE155=5,IF($B155&lt;=Q154,Q154,Resumo!$H$13+Q154),IF($AE156-$AE155=0,"",P155))</f>
        <v/>
      </c>
      <c r="R155" s="153" t="str">
        <f>IF($AE155=6,IF($B155&lt;=R154,R154,Resumo!$H$14+R154),IF($AE156-$AE155=0,"",Q155))</f>
        <v/>
      </c>
      <c r="S155" s="153" t="str">
        <f>IF($AE155=7,IF($B155&lt;=S154,S154,Resumo!$H$15+S154),IF($AE156-$AE155=0,"",R155))</f>
        <v/>
      </c>
      <c r="T155" s="153" t="str">
        <f>IF($AE155=8,IF($B155&lt;=T154,T154,Resumo!$H$16+T154),IF($AE156-$AE155=0,"",S155))</f>
        <v/>
      </c>
      <c r="U155" s="153" t="str">
        <f>IF($AE155=9,IF($B155&lt;=U154,U154,Resumo!$H$17+U154),IF($AE156-$AE155=0,"",T155))</f>
        <v/>
      </c>
      <c r="V155" s="153" t="str">
        <f>IF($AE155=10,IF($B155&lt;=V154,V154,Resumo!$H$18+V154),IF($AE156-$AE155=0,"",U155))</f>
        <v/>
      </c>
      <c r="X155" s="150">
        <f t="shared" si="43"/>
        <v>0</v>
      </c>
      <c r="Y155" s="150">
        <f t="shared" si="44"/>
        <v>0</v>
      </c>
      <c r="Z155" s="150">
        <f>IF(B155&lt;=Resumo!$F$9,1,IF(B155&lt;=Resumo!$F$10,2,""))</f>
        <v>1</v>
      </c>
      <c r="AA155" s="150">
        <f>IF(B155&lt;=Resumo!$F$11,IF(B155&gt;=Resumo!$D$11,3,""),IF(B155&lt;=Resumo!$F$12,IF(B155&gt;=Resumo!$D$12,4,""),""))</f>
        <v>3</v>
      </c>
      <c r="AB155" s="150">
        <f>IF(B155&lt;=Resumo!$F$13,IF(B155&gt;=Resumo!$D$13,5,""),IF(B155&lt;=Resumo!$F$14,IF(B155&gt;=Resumo!$D$14,6,""),""))</f>
        <v>5</v>
      </c>
      <c r="AC155" s="150">
        <f>IF(B155&lt;=Resumo!$F$15,IF(B155&gt;=Resumo!$D$15,7,""),IF(B155&lt;=Resumo!$F$16,IF(B155&gt;=Resumo!$D$16,8,""),""))</f>
        <v>7</v>
      </c>
      <c r="AD155" s="150">
        <f>IF(B155&lt;=Resumo!$F$17,IF(B155&gt;=Resumo!$D$17,9,""),IF(B155&lt;=Resumo!$F$18,IF(B155&gt;=Resumo!$D$18,10,""),""))</f>
        <v>9</v>
      </c>
      <c r="AE155" s="15">
        <f t="shared" si="45"/>
        <v>25</v>
      </c>
      <c r="AF155" s="15" t="str">
        <f>IF(AE155=1,Resumo!$G$9,IF(AE155=2,Resumo!$G$10,IF(AE155=3,Resumo!$G$11,IF(AE155=4,Resumo!$G$12,IF(AE155=5,Resumo!$G$13,IF(AE155=6,Resumo!$G$14,IF(AE155=7,Resumo!$G$15,IF(AE155=8,Resumo!$G$16,IF(AE155=9,Resumo!$G$17,IF(AE155=10,Resumo!$G$18,""))))))))))</f>
        <v/>
      </c>
      <c r="AH155" s="15" t="str">
        <f t="shared" si="46"/>
        <v/>
      </c>
      <c r="AI155" s="15">
        <f t="shared" si="47"/>
        <v>0</v>
      </c>
      <c r="AJ155" s="15" t="e">
        <f>IF(AE155=1,'Fase 1'!$AI$7*'Fase 1'!$AQ$10,IF(AE155=2,'Fase 1'!$AI$7*'Fase 1'!$AQ$11,IF(AE155=3,'Fase 1'!$AI$7*'Fase 1'!$AQ$12,IF(AE155=4,'Fase 1'!$AI$7*'Fase 2'!$AQ$10,IF(AE155=5,'Fase 1'!$AI$7*'Fase 2'!$AQ$11,IF(AE155=6,'Fase 1'!$AI$7*'Fase 2'!$AQ$12,IF(AE155&gt;=7,'Fase 1'!$AI$7*'Fase 1'!$AJ$7,"")))))))</f>
        <v>#VALUE!</v>
      </c>
      <c r="AK155" s="15" t="str">
        <f>IF(AE155=1,'Fase 1'!$AQ$14,IF(AE155=2,'Fase 1'!$AQ$15,IF(AE155=3,'Fase 1'!$AQ$16,IF(AE155=4,'Fase 2'!$AQ$14,IF(AE155=5,'Fase 2'!$AQ$15,IF(AE155=6,'Fase 2'!$AQ$16,IF(AE155=7,'Fase 3'!$AQ$11,IF(AE155=8,'Fase 4'!$AQ$12,IF(AE155=9,'Fase 4'!$AQ$12,IF(AE155=10,'Fase 4'!$AQ$12,""))))))))))</f>
        <v/>
      </c>
      <c r="AL155" s="15" t="str">
        <f t="shared" si="48"/>
        <v/>
      </c>
      <c r="AM155" s="15" t="str">
        <f t="shared" si="49"/>
        <v/>
      </c>
      <c r="AN155" s="15" t="str">
        <f>IF(AE155=0,"",IF(AE155&lt;=3,'Fase 1'!$AM$7*'Fase 1'!$AN$7,IF(AE155=4,'Fase 2'!$AM$7*'Fase 2'!$AN$14,IF(AE155=5,'Fase 2'!$AM$7*'Fase 2'!$AN$15,IF(AE155=6,'Fase 2'!$AM$7*'Fase 2'!$AN$16,IF(AE155=7,'Fase 3'!$AM$7*'Fase 3'!$AN$7,IF(AE155=8,'Fase 4'!$AM$7*'Fase 4'!$AN$14,IF(AE155=8,'Fase 4'!$AM$7*'Fase 4'!$AN$14,IF(AE155=9,'Fase 4'!$AM$7*'Fase 4'!$AN$15,IF(AE155=10,'Fase 4'!$AM$7*'Fase 4'!$AN$16,""))))))))))</f>
        <v/>
      </c>
    </row>
    <row r="156" spans="2:40" x14ac:dyDescent="0.25">
      <c r="B156" s="157" t="str">
        <f>IF(B155="","",IF(B155&lt;'Fase 1'!$B$5,B155+1,""))</f>
        <v/>
      </c>
      <c r="C156" s="158" t="str">
        <f t="shared" si="40"/>
        <v/>
      </c>
      <c r="D156" s="159" t="str">
        <f t="shared" si="41"/>
        <v/>
      </c>
      <c r="E156" s="160" t="str">
        <f t="shared" si="42"/>
        <v/>
      </c>
      <c r="F156" s="165"/>
      <c r="G156" s="162" t="str">
        <f>IF('Fase 1'!$B$5="","",IF($G$5="","",IF(AJ156="","",IF(100-(AK156-AL156)/AJ156*100&lt;10,"&lt; 10",100-(AK156-AL156)/AJ156*100))))</f>
        <v/>
      </c>
      <c r="H156" s="168"/>
      <c r="I156" s="167"/>
      <c r="M156" s="153" t="str">
        <f>IF($AE156=1,IF($B156&lt;=M155,M155,Resumo!$H$9+M155),"")</f>
        <v/>
      </c>
      <c r="N156" s="153" t="str">
        <f>IF($AE156=2,IF($B156&lt;=N155,N155,Resumo!$H$10+N155),IF($AE157-$AE156=0,"",M156))</f>
        <v/>
      </c>
      <c r="O156" s="153" t="str">
        <f>IF($AE156=3,IF($B156&lt;=O155,O155,Resumo!$H$11+O155),IF($AE157-$AE156=0,"",N156))</f>
        <v/>
      </c>
      <c r="P156" s="153" t="str">
        <f>IF($AE156=4,IF($B156&lt;=P155,P155,Resumo!$H$12+P155),IF($AE157-$AE156=0,"",O156))</f>
        <v/>
      </c>
      <c r="Q156" s="153" t="str">
        <f>IF($AE156=5,IF($B156&lt;=Q155,Q155,Resumo!$H$13+Q155),IF($AE157-$AE156=0,"",P156))</f>
        <v/>
      </c>
      <c r="R156" s="153" t="str">
        <f>IF($AE156=6,IF($B156&lt;=R155,R155,Resumo!$H$14+R155),IF($AE157-$AE156=0,"",Q156))</f>
        <v/>
      </c>
      <c r="S156" s="153" t="str">
        <f>IF($AE156=7,IF($B156&lt;=S155,S155,Resumo!$H$15+S155),IF($AE157-$AE156=0,"",R156))</f>
        <v/>
      </c>
      <c r="T156" s="153" t="str">
        <f>IF($AE156=8,IF($B156&lt;=T155,T155,Resumo!$H$16+T155),IF($AE157-$AE156=0,"",S156))</f>
        <v/>
      </c>
      <c r="U156" s="153" t="str">
        <f>IF($AE156=9,IF($B156&lt;=U155,U155,Resumo!$H$17+U155),IF($AE157-$AE156=0,"",T156))</f>
        <v/>
      </c>
      <c r="V156" s="153" t="str">
        <f>IF($AE156=10,IF($B156&lt;=V155,V155,Resumo!$H$18+V155),IF($AE157-$AE156=0,"",U156))</f>
        <v/>
      </c>
      <c r="X156" s="150">
        <f t="shared" si="43"/>
        <v>0</v>
      </c>
      <c r="Y156" s="150">
        <f t="shared" si="44"/>
        <v>0</v>
      </c>
      <c r="Z156" s="150">
        <f>IF(B156&lt;=Resumo!$F$9,1,IF(B156&lt;=Resumo!$F$10,2,""))</f>
        <v>1</v>
      </c>
      <c r="AA156" s="150">
        <f>IF(B156&lt;=Resumo!$F$11,IF(B156&gt;=Resumo!$D$11,3,""),IF(B156&lt;=Resumo!$F$12,IF(B156&gt;=Resumo!$D$12,4,""),""))</f>
        <v>3</v>
      </c>
      <c r="AB156" s="150">
        <f>IF(B156&lt;=Resumo!$F$13,IF(B156&gt;=Resumo!$D$13,5,""),IF(B156&lt;=Resumo!$F$14,IF(B156&gt;=Resumo!$D$14,6,""),""))</f>
        <v>5</v>
      </c>
      <c r="AC156" s="150">
        <f>IF(B156&lt;=Resumo!$F$15,IF(B156&gt;=Resumo!$D$15,7,""),IF(B156&lt;=Resumo!$F$16,IF(B156&gt;=Resumo!$D$16,8,""),""))</f>
        <v>7</v>
      </c>
      <c r="AD156" s="150">
        <f>IF(B156&lt;=Resumo!$F$17,IF(B156&gt;=Resumo!$D$17,9,""),IF(B156&lt;=Resumo!$F$18,IF(B156&gt;=Resumo!$D$18,10,""),""))</f>
        <v>9</v>
      </c>
      <c r="AE156" s="15">
        <f t="shared" si="45"/>
        <v>25</v>
      </c>
      <c r="AF156" s="15" t="str">
        <f>IF(AE156=1,Resumo!$G$9,IF(AE156=2,Resumo!$G$10,IF(AE156=3,Resumo!$G$11,IF(AE156=4,Resumo!$G$12,IF(AE156=5,Resumo!$G$13,IF(AE156=6,Resumo!$G$14,IF(AE156=7,Resumo!$G$15,IF(AE156=8,Resumo!$G$16,IF(AE156=9,Resumo!$G$17,IF(AE156=10,Resumo!$G$18,""))))))))))</f>
        <v/>
      </c>
      <c r="AH156" s="15" t="str">
        <f t="shared" si="46"/>
        <v/>
      </c>
      <c r="AI156" s="15">
        <f t="shared" si="47"/>
        <v>0</v>
      </c>
      <c r="AJ156" s="15" t="e">
        <f>IF(AE156=1,'Fase 1'!$AI$7*'Fase 1'!$AQ$10,IF(AE156=2,'Fase 1'!$AI$7*'Fase 1'!$AQ$11,IF(AE156=3,'Fase 1'!$AI$7*'Fase 1'!$AQ$12,IF(AE156=4,'Fase 1'!$AI$7*'Fase 2'!$AQ$10,IF(AE156=5,'Fase 1'!$AI$7*'Fase 2'!$AQ$11,IF(AE156=6,'Fase 1'!$AI$7*'Fase 2'!$AQ$12,IF(AE156&gt;=7,'Fase 1'!$AI$7*'Fase 1'!$AJ$7,"")))))))</f>
        <v>#VALUE!</v>
      </c>
      <c r="AK156" s="15" t="str">
        <f>IF(AE156=1,'Fase 1'!$AQ$14,IF(AE156=2,'Fase 1'!$AQ$15,IF(AE156=3,'Fase 1'!$AQ$16,IF(AE156=4,'Fase 2'!$AQ$14,IF(AE156=5,'Fase 2'!$AQ$15,IF(AE156=6,'Fase 2'!$AQ$16,IF(AE156=7,'Fase 3'!$AQ$11,IF(AE156=8,'Fase 4'!$AQ$12,IF(AE156=9,'Fase 4'!$AQ$12,IF(AE156=10,'Fase 4'!$AQ$12,""))))))))))</f>
        <v/>
      </c>
      <c r="AL156" s="15" t="str">
        <f t="shared" si="48"/>
        <v/>
      </c>
      <c r="AM156" s="15" t="str">
        <f t="shared" si="49"/>
        <v/>
      </c>
      <c r="AN156" s="15" t="str">
        <f>IF(AE156=0,"",IF(AE156&lt;=3,'Fase 1'!$AM$7*'Fase 1'!$AN$7,IF(AE156=4,'Fase 2'!$AM$7*'Fase 2'!$AN$14,IF(AE156=5,'Fase 2'!$AM$7*'Fase 2'!$AN$15,IF(AE156=6,'Fase 2'!$AM$7*'Fase 2'!$AN$16,IF(AE156=7,'Fase 3'!$AM$7*'Fase 3'!$AN$7,IF(AE156=8,'Fase 4'!$AM$7*'Fase 4'!$AN$14,IF(AE156=8,'Fase 4'!$AM$7*'Fase 4'!$AN$14,IF(AE156=9,'Fase 4'!$AM$7*'Fase 4'!$AN$15,IF(AE156=10,'Fase 4'!$AM$7*'Fase 4'!$AN$16,""))))))))))</f>
        <v/>
      </c>
    </row>
    <row r="157" spans="2:40" x14ac:dyDescent="0.25">
      <c r="B157" s="157" t="str">
        <f>IF(B156="","",IF(B156&lt;'Fase 1'!$B$5,B156+1,""))</f>
        <v/>
      </c>
      <c r="C157" s="158" t="str">
        <f t="shared" si="40"/>
        <v/>
      </c>
      <c r="D157" s="159" t="str">
        <f t="shared" si="41"/>
        <v/>
      </c>
      <c r="E157" s="160" t="str">
        <f t="shared" si="42"/>
        <v/>
      </c>
      <c r="F157" s="165"/>
      <c r="G157" s="162" t="str">
        <f>IF('Fase 1'!$B$5="","",IF($G$5="","",IF(AJ157="","",IF(100-(AK157-AL157)/AJ157*100&lt;10,"&lt; 10",100-(AK157-AL157)/AJ157*100))))</f>
        <v/>
      </c>
      <c r="H157" s="168"/>
      <c r="I157" s="167"/>
      <c r="M157" s="153" t="str">
        <f>IF($AE157=1,IF($B157&lt;=M156,M156,Resumo!$H$9+M156),"")</f>
        <v/>
      </c>
      <c r="N157" s="153" t="str">
        <f>IF($AE157=2,IF($B157&lt;=N156,N156,Resumo!$H$10+N156),IF($AE158-$AE157=0,"",M157))</f>
        <v/>
      </c>
      <c r="O157" s="153" t="str">
        <f>IF($AE157=3,IF($B157&lt;=O156,O156,Resumo!$H$11+O156),IF($AE158-$AE157=0,"",N157))</f>
        <v/>
      </c>
      <c r="P157" s="153" t="str">
        <f>IF($AE157=4,IF($B157&lt;=P156,P156,Resumo!$H$12+P156),IF($AE158-$AE157=0,"",O157))</f>
        <v/>
      </c>
      <c r="Q157" s="153" t="str">
        <f>IF($AE157=5,IF($B157&lt;=Q156,Q156,Resumo!$H$13+Q156),IF($AE158-$AE157=0,"",P157))</f>
        <v/>
      </c>
      <c r="R157" s="153" t="str">
        <f>IF($AE157=6,IF($B157&lt;=R156,R156,Resumo!$H$14+R156),IF($AE158-$AE157=0,"",Q157))</f>
        <v/>
      </c>
      <c r="S157" s="153" t="str">
        <f>IF($AE157=7,IF($B157&lt;=S156,S156,Resumo!$H$15+S156),IF($AE158-$AE157=0,"",R157))</f>
        <v/>
      </c>
      <c r="T157" s="153" t="str">
        <f>IF($AE157=8,IF($B157&lt;=T156,T156,Resumo!$H$16+T156),IF($AE158-$AE157=0,"",S157))</f>
        <v/>
      </c>
      <c r="U157" s="153" t="str">
        <f>IF($AE157=9,IF($B157&lt;=U156,U156,Resumo!$H$17+U156),IF($AE158-$AE157=0,"",T157))</f>
        <v/>
      </c>
      <c r="V157" s="153" t="str">
        <f>IF($AE157=10,IF($B157&lt;=V156,V156,Resumo!$H$18+V156),IF($AE158-$AE157=0,"",U157))</f>
        <v/>
      </c>
      <c r="X157" s="150">
        <f t="shared" si="43"/>
        <v>0</v>
      </c>
      <c r="Y157" s="150">
        <f t="shared" si="44"/>
        <v>0</v>
      </c>
      <c r="Z157" s="150">
        <f>IF(B157&lt;=Resumo!$F$9,1,IF(B157&lt;=Resumo!$F$10,2,""))</f>
        <v>1</v>
      </c>
      <c r="AA157" s="150">
        <f>IF(B157&lt;=Resumo!$F$11,IF(B157&gt;=Resumo!$D$11,3,""),IF(B157&lt;=Resumo!$F$12,IF(B157&gt;=Resumo!$D$12,4,""),""))</f>
        <v>3</v>
      </c>
      <c r="AB157" s="150">
        <f>IF(B157&lt;=Resumo!$F$13,IF(B157&gt;=Resumo!$D$13,5,""),IF(B157&lt;=Resumo!$F$14,IF(B157&gt;=Resumo!$D$14,6,""),""))</f>
        <v>5</v>
      </c>
      <c r="AC157" s="150">
        <f>IF(B157&lt;=Resumo!$F$15,IF(B157&gt;=Resumo!$D$15,7,""),IF(B157&lt;=Resumo!$F$16,IF(B157&gt;=Resumo!$D$16,8,""),""))</f>
        <v>7</v>
      </c>
      <c r="AD157" s="150">
        <f>IF(B157&lt;=Resumo!$F$17,IF(B157&gt;=Resumo!$D$17,9,""),IF(B157&lt;=Resumo!$F$18,IF(B157&gt;=Resumo!$D$18,10,""),""))</f>
        <v>9</v>
      </c>
      <c r="AE157" s="15">
        <f t="shared" si="45"/>
        <v>25</v>
      </c>
      <c r="AF157" s="15" t="str">
        <f>IF(AE157=1,Resumo!$G$9,IF(AE157=2,Resumo!$G$10,IF(AE157=3,Resumo!$G$11,IF(AE157=4,Resumo!$G$12,IF(AE157=5,Resumo!$G$13,IF(AE157=6,Resumo!$G$14,IF(AE157=7,Resumo!$G$15,IF(AE157=8,Resumo!$G$16,IF(AE157=9,Resumo!$G$17,IF(AE157=10,Resumo!$G$18,""))))))))))</f>
        <v/>
      </c>
      <c r="AH157" s="15" t="str">
        <f t="shared" si="46"/>
        <v/>
      </c>
      <c r="AI157" s="15">
        <f t="shared" si="47"/>
        <v>0</v>
      </c>
      <c r="AJ157" s="15" t="e">
        <f>IF(AE157=1,'Fase 1'!$AI$7*'Fase 1'!$AQ$10,IF(AE157=2,'Fase 1'!$AI$7*'Fase 1'!$AQ$11,IF(AE157=3,'Fase 1'!$AI$7*'Fase 1'!$AQ$12,IF(AE157=4,'Fase 1'!$AI$7*'Fase 2'!$AQ$10,IF(AE157=5,'Fase 1'!$AI$7*'Fase 2'!$AQ$11,IF(AE157=6,'Fase 1'!$AI$7*'Fase 2'!$AQ$12,IF(AE157&gt;=7,'Fase 1'!$AI$7*'Fase 1'!$AJ$7,"")))))))</f>
        <v>#VALUE!</v>
      </c>
      <c r="AK157" s="15" t="str">
        <f>IF(AE157=1,'Fase 1'!$AQ$14,IF(AE157=2,'Fase 1'!$AQ$15,IF(AE157=3,'Fase 1'!$AQ$16,IF(AE157=4,'Fase 2'!$AQ$14,IF(AE157=5,'Fase 2'!$AQ$15,IF(AE157=6,'Fase 2'!$AQ$16,IF(AE157=7,'Fase 3'!$AQ$11,IF(AE157=8,'Fase 4'!$AQ$12,IF(AE157=9,'Fase 4'!$AQ$12,IF(AE157=10,'Fase 4'!$AQ$12,""))))))))))</f>
        <v/>
      </c>
      <c r="AL157" s="15" t="str">
        <f t="shared" si="48"/>
        <v/>
      </c>
      <c r="AM157" s="15" t="str">
        <f t="shared" si="49"/>
        <v/>
      </c>
      <c r="AN157" s="15" t="str">
        <f>IF(AE157=0,"",IF(AE157&lt;=3,'Fase 1'!$AM$7*'Fase 1'!$AN$7,IF(AE157=4,'Fase 2'!$AM$7*'Fase 2'!$AN$14,IF(AE157=5,'Fase 2'!$AM$7*'Fase 2'!$AN$15,IF(AE157=6,'Fase 2'!$AM$7*'Fase 2'!$AN$16,IF(AE157=7,'Fase 3'!$AM$7*'Fase 3'!$AN$7,IF(AE157=8,'Fase 4'!$AM$7*'Fase 4'!$AN$14,IF(AE157=8,'Fase 4'!$AM$7*'Fase 4'!$AN$14,IF(AE157=9,'Fase 4'!$AM$7*'Fase 4'!$AN$15,IF(AE157=10,'Fase 4'!$AM$7*'Fase 4'!$AN$16,""))))))))))</f>
        <v/>
      </c>
    </row>
    <row r="158" spans="2:40" x14ac:dyDescent="0.25">
      <c r="B158" s="157" t="str">
        <f>IF(B157="","",IF(B157&lt;'Fase 1'!$B$5,B157+1,""))</f>
        <v/>
      </c>
      <c r="C158" s="158" t="str">
        <f t="shared" si="40"/>
        <v/>
      </c>
      <c r="D158" s="159" t="str">
        <f t="shared" si="41"/>
        <v/>
      </c>
      <c r="E158" s="160" t="str">
        <f t="shared" si="42"/>
        <v/>
      </c>
      <c r="F158" s="165"/>
      <c r="G158" s="162" t="str">
        <f>IF('Fase 1'!$B$5="","",IF($G$5="","",IF(AJ158="","",IF(100-(AK158-AL158)/AJ158*100&lt;10,"&lt; 10",100-(AK158-AL158)/AJ158*100))))</f>
        <v/>
      </c>
      <c r="H158" s="168"/>
      <c r="I158" s="167"/>
      <c r="M158" s="153" t="str">
        <f>IF($AE158=1,IF($B158&lt;=M157,M157,Resumo!$H$9+M157),"")</f>
        <v/>
      </c>
      <c r="N158" s="153" t="str">
        <f>IF($AE158=2,IF($B158&lt;=N157,N157,Resumo!$H$10+N157),IF($AE159-$AE158=0,"",M158))</f>
        <v/>
      </c>
      <c r="O158" s="153" t="str">
        <f>IF($AE158=3,IF($B158&lt;=O157,O157,Resumo!$H$11+O157),IF($AE159-$AE158=0,"",N158))</f>
        <v/>
      </c>
      <c r="P158" s="153" t="str">
        <f>IF($AE158=4,IF($B158&lt;=P157,P157,Resumo!$H$12+P157),IF($AE159-$AE158=0,"",O158))</f>
        <v/>
      </c>
      <c r="Q158" s="153" t="str">
        <f>IF($AE158=5,IF($B158&lt;=Q157,Q157,Resumo!$H$13+Q157),IF($AE159-$AE158=0,"",P158))</f>
        <v/>
      </c>
      <c r="R158" s="153" t="str">
        <f>IF($AE158=6,IF($B158&lt;=R157,R157,Resumo!$H$14+R157),IF($AE159-$AE158=0,"",Q158))</f>
        <v/>
      </c>
      <c r="S158" s="153" t="str">
        <f>IF($AE158=7,IF($B158&lt;=S157,S157,Resumo!$H$15+S157),IF($AE159-$AE158=0,"",R158))</f>
        <v/>
      </c>
      <c r="T158" s="153" t="str">
        <f>IF($AE158=8,IF($B158&lt;=T157,T157,Resumo!$H$16+T157),IF($AE159-$AE158=0,"",S158))</f>
        <v/>
      </c>
      <c r="U158" s="153" t="str">
        <f>IF($AE158=9,IF($B158&lt;=U157,U157,Resumo!$H$17+U157),IF($AE159-$AE158=0,"",T158))</f>
        <v/>
      </c>
      <c r="V158" s="153" t="str">
        <f>IF($AE158=10,IF($B158&lt;=V157,V157,Resumo!$H$18+V157),IF($AE159-$AE158=0,"",U158))</f>
        <v/>
      </c>
      <c r="X158" s="150">
        <f t="shared" si="43"/>
        <v>0</v>
      </c>
      <c r="Y158" s="150">
        <f t="shared" si="44"/>
        <v>0</v>
      </c>
      <c r="Z158" s="150">
        <f>IF(B158&lt;=Resumo!$F$9,1,IF(B158&lt;=Resumo!$F$10,2,""))</f>
        <v>1</v>
      </c>
      <c r="AA158" s="150">
        <f>IF(B158&lt;=Resumo!$F$11,IF(B158&gt;=Resumo!$D$11,3,""),IF(B158&lt;=Resumo!$F$12,IF(B158&gt;=Resumo!$D$12,4,""),""))</f>
        <v>3</v>
      </c>
      <c r="AB158" s="150">
        <f>IF(B158&lt;=Resumo!$F$13,IF(B158&gt;=Resumo!$D$13,5,""),IF(B158&lt;=Resumo!$F$14,IF(B158&gt;=Resumo!$D$14,6,""),""))</f>
        <v>5</v>
      </c>
      <c r="AC158" s="150">
        <f>IF(B158&lt;=Resumo!$F$15,IF(B158&gt;=Resumo!$D$15,7,""),IF(B158&lt;=Resumo!$F$16,IF(B158&gt;=Resumo!$D$16,8,""),""))</f>
        <v>7</v>
      </c>
      <c r="AD158" s="150">
        <f>IF(B158&lt;=Resumo!$F$17,IF(B158&gt;=Resumo!$D$17,9,""),IF(B158&lt;=Resumo!$F$18,IF(B158&gt;=Resumo!$D$18,10,""),""))</f>
        <v>9</v>
      </c>
      <c r="AE158" s="15">
        <f t="shared" si="45"/>
        <v>25</v>
      </c>
      <c r="AF158" s="15" t="str">
        <f>IF(AE158=1,Resumo!$G$9,IF(AE158=2,Resumo!$G$10,IF(AE158=3,Resumo!$G$11,IF(AE158=4,Resumo!$G$12,IF(AE158=5,Resumo!$G$13,IF(AE158=6,Resumo!$G$14,IF(AE158=7,Resumo!$G$15,IF(AE158=8,Resumo!$G$16,IF(AE158=9,Resumo!$G$17,IF(AE158=10,Resumo!$G$18,""))))))))))</f>
        <v/>
      </c>
      <c r="AH158" s="15" t="str">
        <f t="shared" si="46"/>
        <v/>
      </c>
      <c r="AI158" s="15">
        <f t="shared" si="47"/>
        <v>0</v>
      </c>
      <c r="AJ158" s="15" t="e">
        <f>IF(AE158=1,'Fase 1'!$AI$7*'Fase 1'!$AQ$10,IF(AE158=2,'Fase 1'!$AI$7*'Fase 1'!$AQ$11,IF(AE158=3,'Fase 1'!$AI$7*'Fase 1'!$AQ$12,IF(AE158=4,'Fase 1'!$AI$7*'Fase 2'!$AQ$10,IF(AE158=5,'Fase 1'!$AI$7*'Fase 2'!$AQ$11,IF(AE158=6,'Fase 1'!$AI$7*'Fase 2'!$AQ$12,IF(AE158&gt;=7,'Fase 1'!$AI$7*'Fase 1'!$AJ$7,"")))))))</f>
        <v>#VALUE!</v>
      </c>
      <c r="AK158" s="15" t="str">
        <f>IF(AE158=1,'Fase 1'!$AQ$14,IF(AE158=2,'Fase 1'!$AQ$15,IF(AE158=3,'Fase 1'!$AQ$16,IF(AE158=4,'Fase 2'!$AQ$14,IF(AE158=5,'Fase 2'!$AQ$15,IF(AE158=6,'Fase 2'!$AQ$16,IF(AE158=7,'Fase 3'!$AQ$11,IF(AE158=8,'Fase 4'!$AQ$12,IF(AE158=9,'Fase 4'!$AQ$12,IF(AE158=10,'Fase 4'!$AQ$12,""))))))))))</f>
        <v/>
      </c>
      <c r="AL158" s="15" t="str">
        <f t="shared" si="48"/>
        <v/>
      </c>
      <c r="AM158" s="15" t="str">
        <f t="shared" si="49"/>
        <v/>
      </c>
      <c r="AN158" s="15" t="str">
        <f>IF(AE158=0,"",IF(AE158&lt;=3,'Fase 1'!$AM$7*'Fase 1'!$AN$7,IF(AE158=4,'Fase 2'!$AM$7*'Fase 2'!$AN$14,IF(AE158=5,'Fase 2'!$AM$7*'Fase 2'!$AN$15,IF(AE158=6,'Fase 2'!$AM$7*'Fase 2'!$AN$16,IF(AE158=7,'Fase 3'!$AM$7*'Fase 3'!$AN$7,IF(AE158=8,'Fase 4'!$AM$7*'Fase 4'!$AN$14,IF(AE158=8,'Fase 4'!$AM$7*'Fase 4'!$AN$14,IF(AE158=9,'Fase 4'!$AM$7*'Fase 4'!$AN$15,IF(AE158=10,'Fase 4'!$AM$7*'Fase 4'!$AN$16,""))))))))))</f>
        <v/>
      </c>
    </row>
    <row r="159" spans="2:40" x14ac:dyDescent="0.25">
      <c r="B159" s="157" t="str">
        <f>IF(B158="","",IF(B158&lt;'Fase 1'!$B$5,B158+1,""))</f>
        <v/>
      </c>
      <c r="C159" s="158" t="str">
        <f t="shared" si="40"/>
        <v/>
      </c>
      <c r="D159" s="159" t="str">
        <f t="shared" si="41"/>
        <v/>
      </c>
      <c r="E159" s="160" t="str">
        <f t="shared" si="42"/>
        <v/>
      </c>
      <c r="F159" s="165"/>
      <c r="G159" s="162" t="str">
        <f>IF('Fase 1'!$B$5="","",IF($G$5="","",IF(AJ159="","",IF(100-(AK159-AL159)/AJ159*100&lt;10,"&lt; 10",100-(AK159-AL159)/AJ159*100))))</f>
        <v/>
      </c>
      <c r="H159" s="168"/>
      <c r="I159" s="167"/>
      <c r="M159" s="153" t="str">
        <f>IF($AE159=1,IF($B159&lt;=M158,M158,Resumo!$H$9+M158),"")</f>
        <v/>
      </c>
      <c r="N159" s="153" t="str">
        <f>IF($AE159=2,IF($B159&lt;=N158,N158,Resumo!$H$10+N158),IF($AE160-$AE159=0,"",M159))</f>
        <v/>
      </c>
      <c r="O159" s="153" t="str">
        <f>IF($AE159=3,IF($B159&lt;=O158,O158,Resumo!$H$11+O158),IF($AE160-$AE159=0,"",N159))</f>
        <v/>
      </c>
      <c r="P159" s="153" t="str">
        <f>IF($AE159=4,IF($B159&lt;=P158,P158,Resumo!$H$12+P158),IF($AE160-$AE159=0,"",O159))</f>
        <v/>
      </c>
      <c r="Q159" s="153" t="str">
        <f>IF($AE159=5,IF($B159&lt;=Q158,Q158,Resumo!$H$13+Q158),IF($AE160-$AE159=0,"",P159))</f>
        <v/>
      </c>
      <c r="R159" s="153" t="str">
        <f>IF($AE159=6,IF($B159&lt;=R158,R158,Resumo!$H$14+R158),IF($AE160-$AE159=0,"",Q159))</f>
        <v/>
      </c>
      <c r="S159" s="153" t="str">
        <f>IF($AE159=7,IF($B159&lt;=S158,S158,Resumo!$H$15+S158),IF($AE160-$AE159=0,"",R159))</f>
        <v/>
      </c>
      <c r="T159" s="153" t="str">
        <f>IF($AE159=8,IF($B159&lt;=T158,T158,Resumo!$H$16+T158),IF($AE160-$AE159=0,"",S159))</f>
        <v/>
      </c>
      <c r="U159" s="153" t="str">
        <f>IF($AE159=9,IF($B159&lt;=U158,U158,Resumo!$H$17+U158),IF($AE160-$AE159=0,"",T159))</f>
        <v/>
      </c>
      <c r="V159" s="153" t="str">
        <f>IF($AE159=10,IF($B159&lt;=V158,V158,Resumo!$H$18+V158),IF($AE160-$AE159=0,"",U159))</f>
        <v/>
      </c>
      <c r="X159" s="150">
        <f t="shared" si="43"/>
        <v>0</v>
      </c>
      <c r="Y159" s="150">
        <f t="shared" si="44"/>
        <v>0</v>
      </c>
      <c r="Z159" s="150">
        <f>IF(B159&lt;=Resumo!$F$9,1,IF(B159&lt;=Resumo!$F$10,2,""))</f>
        <v>1</v>
      </c>
      <c r="AA159" s="150">
        <f>IF(B159&lt;=Resumo!$F$11,IF(B159&gt;=Resumo!$D$11,3,""),IF(B159&lt;=Resumo!$F$12,IF(B159&gt;=Resumo!$D$12,4,""),""))</f>
        <v>3</v>
      </c>
      <c r="AB159" s="150">
        <f>IF(B159&lt;=Resumo!$F$13,IF(B159&gt;=Resumo!$D$13,5,""),IF(B159&lt;=Resumo!$F$14,IF(B159&gt;=Resumo!$D$14,6,""),""))</f>
        <v>5</v>
      </c>
      <c r="AC159" s="150">
        <f>IF(B159&lt;=Resumo!$F$15,IF(B159&gt;=Resumo!$D$15,7,""),IF(B159&lt;=Resumo!$F$16,IF(B159&gt;=Resumo!$D$16,8,""),""))</f>
        <v>7</v>
      </c>
      <c r="AD159" s="150">
        <f>IF(B159&lt;=Resumo!$F$17,IF(B159&gt;=Resumo!$D$17,9,""),IF(B159&lt;=Resumo!$F$18,IF(B159&gt;=Resumo!$D$18,10,""),""))</f>
        <v>9</v>
      </c>
      <c r="AE159" s="15">
        <f t="shared" si="45"/>
        <v>25</v>
      </c>
      <c r="AF159" s="15" t="str">
        <f>IF(AE159=1,Resumo!$G$9,IF(AE159=2,Resumo!$G$10,IF(AE159=3,Resumo!$G$11,IF(AE159=4,Resumo!$G$12,IF(AE159=5,Resumo!$G$13,IF(AE159=6,Resumo!$G$14,IF(AE159=7,Resumo!$G$15,IF(AE159=8,Resumo!$G$16,IF(AE159=9,Resumo!$G$17,IF(AE159=10,Resumo!$G$18,""))))))))))</f>
        <v/>
      </c>
      <c r="AH159" s="15" t="str">
        <f t="shared" si="46"/>
        <v/>
      </c>
      <c r="AI159" s="15">
        <f t="shared" si="47"/>
        <v>0</v>
      </c>
      <c r="AJ159" s="15" t="e">
        <f>IF(AE159=1,'Fase 1'!$AI$7*'Fase 1'!$AQ$10,IF(AE159=2,'Fase 1'!$AI$7*'Fase 1'!$AQ$11,IF(AE159=3,'Fase 1'!$AI$7*'Fase 1'!$AQ$12,IF(AE159=4,'Fase 1'!$AI$7*'Fase 2'!$AQ$10,IF(AE159=5,'Fase 1'!$AI$7*'Fase 2'!$AQ$11,IF(AE159=6,'Fase 1'!$AI$7*'Fase 2'!$AQ$12,IF(AE159&gt;=7,'Fase 1'!$AI$7*'Fase 1'!$AJ$7,"")))))))</f>
        <v>#VALUE!</v>
      </c>
      <c r="AK159" s="15" t="str">
        <f>IF(AE159=1,'Fase 1'!$AQ$14,IF(AE159=2,'Fase 1'!$AQ$15,IF(AE159=3,'Fase 1'!$AQ$16,IF(AE159=4,'Fase 2'!$AQ$14,IF(AE159=5,'Fase 2'!$AQ$15,IF(AE159=6,'Fase 2'!$AQ$16,IF(AE159=7,'Fase 3'!$AQ$11,IF(AE159=8,'Fase 4'!$AQ$12,IF(AE159=9,'Fase 4'!$AQ$12,IF(AE159=10,'Fase 4'!$AQ$12,""))))))))))</f>
        <v/>
      </c>
      <c r="AL159" s="15" t="str">
        <f t="shared" si="48"/>
        <v/>
      </c>
      <c r="AM159" s="15" t="str">
        <f t="shared" si="49"/>
        <v/>
      </c>
      <c r="AN159" s="15" t="str">
        <f>IF(AE159=0,"",IF(AE159&lt;=3,'Fase 1'!$AM$7*'Fase 1'!$AN$7,IF(AE159=4,'Fase 2'!$AM$7*'Fase 2'!$AN$14,IF(AE159=5,'Fase 2'!$AM$7*'Fase 2'!$AN$15,IF(AE159=6,'Fase 2'!$AM$7*'Fase 2'!$AN$16,IF(AE159=7,'Fase 3'!$AM$7*'Fase 3'!$AN$7,IF(AE159=8,'Fase 4'!$AM$7*'Fase 4'!$AN$14,IF(AE159=8,'Fase 4'!$AM$7*'Fase 4'!$AN$14,IF(AE159=9,'Fase 4'!$AM$7*'Fase 4'!$AN$15,IF(AE159=10,'Fase 4'!$AM$7*'Fase 4'!$AN$16,""))))))))))</f>
        <v/>
      </c>
    </row>
    <row r="160" spans="2:40" x14ac:dyDescent="0.25">
      <c r="B160" s="157" t="str">
        <f>IF(B159="","",IF(B159&lt;'Fase 1'!$B$5,B159+1,""))</f>
        <v/>
      </c>
      <c r="C160" s="158" t="str">
        <f t="shared" si="40"/>
        <v/>
      </c>
      <c r="D160" s="159" t="str">
        <f t="shared" si="41"/>
        <v/>
      </c>
      <c r="E160" s="160" t="str">
        <f t="shared" si="42"/>
        <v/>
      </c>
      <c r="F160" s="165"/>
      <c r="G160" s="162" t="str">
        <f>IF('Fase 1'!$B$5="","",IF($G$5="","",IF(AJ160="","",IF(100-(AK160-AL160)/AJ160*100&lt;10,"&lt; 10",100-(AK160-AL160)/AJ160*100))))</f>
        <v/>
      </c>
      <c r="H160" s="168"/>
      <c r="I160" s="167"/>
      <c r="M160" s="153" t="str">
        <f>IF($AE160=1,IF($B160&lt;=M159,M159,Resumo!$H$9+M159),"")</f>
        <v/>
      </c>
      <c r="N160" s="153" t="str">
        <f>IF($AE160=2,IF($B160&lt;=N159,N159,Resumo!$H$10+N159),IF($AE161-$AE160=0,"",M160))</f>
        <v/>
      </c>
      <c r="O160" s="153" t="str">
        <f>IF($AE160=3,IF($B160&lt;=O159,O159,Resumo!$H$11+O159),IF($AE161-$AE160=0,"",N160))</f>
        <v/>
      </c>
      <c r="P160" s="153" t="str">
        <f>IF($AE160=4,IF($B160&lt;=P159,P159,Resumo!$H$12+P159),IF($AE161-$AE160=0,"",O160))</f>
        <v/>
      </c>
      <c r="Q160" s="153" t="str">
        <f>IF($AE160=5,IF($B160&lt;=Q159,Q159,Resumo!$H$13+Q159),IF($AE161-$AE160=0,"",P160))</f>
        <v/>
      </c>
      <c r="R160" s="153" t="str">
        <f>IF($AE160=6,IF($B160&lt;=R159,R159,Resumo!$H$14+R159),IF($AE161-$AE160=0,"",Q160))</f>
        <v/>
      </c>
      <c r="S160" s="153" t="str">
        <f>IF($AE160=7,IF($B160&lt;=S159,S159,Resumo!$H$15+S159),IF($AE161-$AE160=0,"",R160))</f>
        <v/>
      </c>
      <c r="T160" s="153" t="str">
        <f>IF($AE160=8,IF($B160&lt;=T159,T159,Resumo!$H$16+T159),IF($AE161-$AE160=0,"",S160))</f>
        <v/>
      </c>
      <c r="U160" s="153" t="str">
        <f>IF($AE160=9,IF($B160&lt;=U159,U159,Resumo!$H$17+U159),IF($AE161-$AE160=0,"",T160))</f>
        <v/>
      </c>
      <c r="V160" s="153" t="str">
        <f>IF($AE160=10,IF($B160&lt;=V159,V159,Resumo!$H$18+V159),IF($AE161-$AE160=0,"",U160))</f>
        <v/>
      </c>
      <c r="X160" s="150">
        <f t="shared" si="43"/>
        <v>0</v>
      </c>
      <c r="Y160" s="150">
        <f t="shared" si="44"/>
        <v>0</v>
      </c>
      <c r="Z160" s="150">
        <f>IF(B160&lt;=Resumo!$F$9,1,IF(B160&lt;=Resumo!$F$10,2,""))</f>
        <v>1</v>
      </c>
      <c r="AA160" s="150">
        <f>IF(B160&lt;=Resumo!$F$11,IF(B160&gt;=Resumo!$D$11,3,""),IF(B160&lt;=Resumo!$F$12,IF(B160&gt;=Resumo!$D$12,4,""),""))</f>
        <v>3</v>
      </c>
      <c r="AB160" s="150">
        <f>IF(B160&lt;=Resumo!$F$13,IF(B160&gt;=Resumo!$D$13,5,""),IF(B160&lt;=Resumo!$F$14,IF(B160&gt;=Resumo!$D$14,6,""),""))</f>
        <v>5</v>
      </c>
      <c r="AC160" s="150">
        <f>IF(B160&lt;=Resumo!$F$15,IF(B160&gt;=Resumo!$D$15,7,""),IF(B160&lt;=Resumo!$F$16,IF(B160&gt;=Resumo!$D$16,8,""),""))</f>
        <v>7</v>
      </c>
      <c r="AD160" s="150">
        <f>IF(B160&lt;=Resumo!$F$17,IF(B160&gt;=Resumo!$D$17,9,""),IF(B160&lt;=Resumo!$F$18,IF(B160&gt;=Resumo!$D$18,10,""),""))</f>
        <v>9</v>
      </c>
      <c r="AE160" s="15">
        <f t="shared" si="45"/>
        <v>25</v>
      </c>
      <c r="AF160" s="15" t="str">
        <f>IF(AE160=1,Resumo!$G$9,IF(AE160=2,Resumo!$G$10,IF(AE160=3,Resumo!$G$11,IF(AE160=4,Resumo!$G$12,IF(AE160=5,Resumo!$G$13,IF(AE160=6,Resumo!$G$14,IF(AE160=7,Resumo!$G$15,IF(AE160=8,Resumo!$G$16,IF(AE160=9,Resumo!$G$17,IF(AE160=10,Resumo!$G$18,""))))))))))</f>
        <v/>
      </c>
      <c r="AH160" s="15" t="str">
        <f t="shared" si="46"/>
        <v/>
      </c>
      <c r="AI160" s="15">
        <f t="shared" si="47"/>
        <v>0</v>
      </c>
      <c r="AJ160" s="15" t="e">
        <f>IF(AE160=1,'Fase 1'!$AI$7*'Fase 1'!$AQ$10,IF(AE160=2,'Fase 1'!$AI$7*'Fase 1'!$AQ$11,IF(AE160=3,'Fase 1'!$AI$7*'Fase 1'!$AQ$12,IF(AE160=4,'Fase 1'!$AI$7*'Fase 2'!$AQ$10,IF(AE160=5,'Fase 1'!$AI$7*'Fase 2'!$AQ$11,IF(AE160=6,'Fase 1'!$AI$7*'Fase 2'!$AQ$12,IF(AE160&gt;=7,'Fase 1'!$AI$7*'Fase 1'!$AJ$7,"")))))))</f>
        <v>#VALUE!</v>
      </c>
      <c r="AK160" s="15" t="str">
        <f>IF(AE160=1,'Fase 1'!$AQ$14,IF(AE160=2,'Fase 1'!$AQ$15,IF(AE160=3,'Fase 1'!$AQ$16,IF(AE160=4,'Fase 2'!$AQ$14,IF(AE160=5,'Fase 2'!$AQ$15,IF(AE160=6,'Fase 2'!$AQ$16,IF(AE160=7,'Fase 3'!$AQ$11,IF(AE160=8,'Fase 4'!$AQ$12,IF(AE160=9,'Fase 4'!$AQ$12,IF(AE160=10,'Fase 4'!$AQ$12,""))))))))))</f>
        <v/>
      </c>
      <c r="AL160" s="15" t="str">
        <f t="shared" si="48"/>
        <v/>
      </c>
      <c r="AM160" s="15" t="str">
        <f t="shared" si="49"/>
        <v/>
      </c>
      <c r="AN160" s="15" t="str">
        <f>IF(AE160=0,"",IF(AE160&lt;=3,'Fase 1'!$AM$7*'Fase 1'!$AN$7,IF(AE160=4,'Fase 2'!$AM$7*'Fase 2'!$AN$14,IF(AE160=5,'Fase 2'!$AM$7*'Fase 2'!$AN$15,IF(AE160=6,'Fase 2'!$AM$7*'Fase 2'!$AN$16,IF(AE160=7,'Fase 3'!$AM$7*'Fase 3'!$AN$7,IF(AE160=8,'Fase 4'!$AM$7*'Fase 4'!$AN$14,IF(AE160=8,'Fase 4'!$AM$7*'Fase 4'!$AN$14,IF(AE160=9,'Fase 4'!$AM$7*'Fase 4'!$AN$15,IF(AE160=10,'Fase 4'!$AM$7*'Fase 4'!$AN$16,""))))))))))</f>
        <v/>
      </c>
    </row>
    <row r="161" spans="2:40" x14ac:dyDescent="0.25">
      <c r="B161" s="157" t="str">
        <f>IF(B160="","",IF(B160&lt;'Fase 1'!$B$5,B160+1,""))</f>
        <v/>
      </c>
      <c r="C161" s="158" t="str">
        <f t="shared" si="40"/>
        <v/>
      </c>
      <c r="D161" s="159" t="str">
        <f t="shared" si="41"/>
        <v/>
      </c>
      <c r="E161" s="160" t="str">
        <f t="shared" si="42"/>
        <v/>
      </c>
      <c r="F161" s="165"/>
      <c r="G161" s="162" t="str">
        <f>IF('Fase 1'!$B$5="","",IF($G$5="","",IF(AJ161="","",IF(100-(AK161-AL161)/AJ161*100&lt;10,"&lt; 10",100-(AK161-AL161)/AJ161*100))))</f>
        <v/>
      </c>
      <c r="H161" s="168"/>
      <c r="I161" s="167"/>
      <c r="M161" s="153" t="str">
        <f>IF($AE161=1,IF($B161&lt;=M160,M160,Resumo!$H$9+M160),"")</f>
        <v/>
      </c>
      <c r="N161" s="153" t="str">
        <f>IF($AE161=2,IF($B161&lt;=N160,N160,Resumo!$H$10+N160),IF($AE162-$AE161=0,"",M161))</f>
        <v/>
      </c>
      <c r="O161" s="153" t="str">
        <f>IF($AE161=3,IF($B161&lt;=O160,O160,Resumo!$H$11+O160),IF($AE162-$AE161=0,"",N161))</f>
        <v/>
      </c>
      <c r="P161" s="153" t="str">
        <f>IF($AE161=4,IF($B161&lt;=P160,P160,Resumo!$H$12+P160),IF($AE162-$AE161=0,"",O161))</f>
        <v/>
      </c>
      <c r="Q161" s="153" t="str">
        <f>IF($AE161=5,IF($B161&lt;=Q160,Q160,Resumo!$H$13+Q160),IF($AE162-$AE161=0,"",P161))</f>
        <v/>
      </c>
      <c r="R161" s="153" t="str">
        <f>IF($AE161=6,IF($B161&lt;=R160,R160,Resumo!$H$14+R160),IF($AE162-$AE161=0,"",Q161))</f>
        <v/>
      </c>
      <c r="S161" s="153" t="str">
        <f>IF($AE161=7,IF($B161&lt;=S160,S160,Resumo!$H$15+S160),IF($AE162-$AE161=0,"",R161))</f>
        <v/>
      </c>
      <c r="T161" s="153" t="str">
        <f>IF($AE161=8,IF($B161&lt;=T160,T160,Resumo!$H$16+T160),IF($AE162-$AE161=0,"",S161))</f>
        <v/>
      </c>
      <c r="U161" s="153" t="str">
        <f>IF($AE161=9,IF($B161&lt;=U160,U160,Resumo!$H$17+U160),IF($AE162-$AE161=0,"",T161))</f>
        <v/>
      </c>
      <c r="V161" s="153" t="str">
        <f>IF($AE161=10,IF($B161&lt;=V160,V160,Resumo!$H$18+V160),IF($AE162-$AE161=0,"",U161))</f>
        <v/>
      </c>
      <c r="X161" s="150">
        <f t="shared" si="43"/>
        <v>0</v>
      </c>
      <c r="Y161" s="150">
        <f t="shared" si="44"/>
        <v>0</v>
      </c>
      <c r="Z161" s="150">
        <f>IF(B161&lt;=Resumo!$F$9,1,IF(B161&lt;=Resumo!$F$10,2,""))</f>
        <v>1</v>
      </c>
      <c r="AA161" s="150">
        <f>IF(B161&lt;=Resumo!$F$11,IF(B161&gt;=Resumo!$D$11,3,""),IF(B161&lt;=Resumo!$F$12,IF(B161&gt;=Resumo!$D$12,4,""),""))</f>
        <v>3</v>
      </c>
      <c r="AB161" s="150">
        <f>IF(B161&lt;=Resumo!$F$13,IF(B161&gt;=Resumo!$D$13,5,""),IF(B161&lt;=Resumo!$F$14,IF(B161&gt;=Resumo!$D$14,6,""),""))</f>
        <v>5</v>
      </c>
      <c r="AC161" s="150">
        <f>IF(B161&lt;=Resumo!$F$15,IF(B161&gt;=Resumo!$D$15,7,""),IF(B161&lt;=Resumo!$F$16,IF(B161&gt;=Resumo!$D$16,8,""),""))</f>
        <v>7</v>
      </c>
      <c r="AD161" s="150">
        <f>IF(B161&lt;=Resumo!$F$17,IF(B161&gt;=Resumo!$D$17,9,""),IF(B161&lt;=Resumo!$F$18,IF(B161&gt;=Resumo!$D$18,10,""),""))</f>
        <v>9</v>
      </c>
      <c r="AE161" s="15">
        <f t="shared" si="45"/>
        <v>25</v>
      </c>
      <c r="AF161" s="15" t="str">
        <f>IF(AE161=1,Resumo!$G$9,IF(AE161=2,Resumo!$G$10,IF(AE161=3,Resumo!$G$11,IF(AE161=4,Resumo!$G$12,IF(AE161=5,Resumo!$G$13,IF(AE161=6,Resumo!$G$14,IF(AE161=7,Resumo!$G$15,IF(AE161=8,Resumo!$G$16,IF(AE161=9,Resumo!$G$17,IF(AE161=10,Resumo!$G$18,""))))))))))</f>
        <v/>
      </c>
      <c r="AH161" s="15" t="str">
        <f t="shared" si="46"/>
        <v/>
      </c>
      <c r="AI161" s="15">
        <f t="shared" si="47"/>
        <v>0</v>
      </c>
      <c r="AJ161" s="15" t="e">
        <f>IF(AE161=1,'Fase 1'!$AI$7*'Fase 1'!$AQ$10,IF(AE161=2,'Fase 1'!$AI$7*'Fase 1'!$AQ$11,IF(AE161=3,'Fase 1'!$AI$7*'Fase 1'!$AQ$12,IF(AE161=4,'Fase 1'!$AI$7*'Fase 2'!$AQ$10,IF(AE161=5,'Fase 1'!$AI$7*'Fase 2'!$AQ$11,IF(AE161=6,'Fase 1'!$AI$7*'Fase 2'!$AQ$12,IF(AE161&gt;=7,'Fase 1'!$AI$7*'Fase 1'!$AJ$7,"")))))))</f>
        <v>#VALUE!</v>
      </c>
      <c r="AK161" s="15" t="str">
        <f>IF(AE161=1,'Fase 1'!$AQ$14,IF(AE161=2,'Fase 1'!$AQ$15,IF(AE161=3,'Fase 1'!$AQ$16,IF(AE161=4,'Fase 2'!$AQ$14,IF(AE161=5,'Fase 2'!$AQ$15,IF(AE161=6,'Fase 2'!$AQ$16,IF(AE161=7,'Fase 3'!$AQ$11,IF(AE161=8,'Fase 4'!$AQ$12,IF(AE161=9,'Fase 4'!$AQ$12,IF(AE161=10,'Fase 4'!$AQ$12,""))))))))))</f>
        <v/>
      </c>
      <c r="AL161" s="15" t="str">
        <f t="shared" si="48"/>
        <v/>
      </c>
      <c r="AM161" s="15" t="str">
        <f t="shared" si="49"/>
        <v/>
      </c>
      <c r="AN161" s="15" t="str">
        <f>IF(AE161=0,"",IF(AE161&lt;=3,'Fase 1'!$AM$7*'Fase 1'!$AN$7,IF(AE161=4,'Fase 2'!$AM$7*'Fase 2'!$AN$14,IF(AE161=5,'Fase 2'!$AM$7*'Fase 2'!$AN$15,IF(AE161=6,'Fase 2'!$AM$7*'Fase 2'!$AN$16,IF(AE161=7,'Fase 3'!$AM$7*'Fase 3'!$AN$7,IF(AE161=8,'Fase 4'!$AM$7*'Fase 4'!$AN$14,IF(AE161=8,'Fase 4'!$AM$7*'Fase 4'!$AN$14,IF(AE161=9,'Fase 4'!$AM$7*'Fase 4'!$AN$15,IF(AE161=10,'Fase 4'!$AM$7*'Fase 4'!$AN$16,""))))))))))</f>
        <v/>
      </c>
    </row>
    <row r="162" spans="2:40" x14ac:dyDescent="0.25">
      <c r="B162" s="157" t="str">
        <f>IF(B161="","",IF(B161&lt;'Fase 1'!$B$5,B161+1,""))</f>
        <v/>
      </c>
      <c r="C162" s="158" t="str">
        <f t="shared" si="40"/>
        <v/>
      </c>
      <c r="D162" s="159" t="str">
        <f t="shared" si="41"/>
        <v/>
      </c>
      <c r="E162" s="160" t="str">
        <f t="shared" si="42"/>
        <v/>
      </c>
      <c r="F162" s="165"/>
      <c r="G162" s="162" t="str">
        <f>IF('Fase 1'!$B$5="","",IF($G$5="","",IF(AJ162="","",IF(100-(AK162-AL162)/AJ162*100&lt;10,"&lt; 10",100-(AK162-AL162)/AJ162*100))))</f>
        <v/>
      </c>
      <c r="H162" s="168"/>
      <c r="I162" s="167"/>
      <c r="M162" s="153" t="str">
        <f>IF($AE162=1,IF($B162&lt;=M161,M161,Resumo!$H$9+M161),"")</f>
        <v/>
      </c>
      <c r="N162" s="153" t="str">
        <f>IF($AE162=2,IF($B162&lt;=N161,N161,Resumo!$H$10+N161),IF($AE163-$AE162=0,"",M162))</f>
        <v/>
      </c>
      <c r="O162" s="153" t="str">
        <f>IF($AE162=3,IF($B162&lt;=O161,O161,Resumo!$H$11+O161),IF($AE163-$AE162=0,"",N162))</f>
        <v/>
      </c>
      <c r="P162" s="153" t="str">
        <f>IF($AE162=4,IF($B162&lt;=P161,P161,Resumo!$H$12+P161),IF($AE163-$AE162=0,"",O162))</f>
        <v/>
      </c>
      <c r="Q162" s="153" t="str">
        <f>IF($AE162=5,IF($B162&lt;=Q161,Q161,Resumo!$H$13+Q161),IF($AE163-$AE162=0,"",P162))</f>
        <v/>
      </c>
      <c r="R162" s="153" t="str">
        <f>IF($AE162=6,IF($B162&lt;=R161,R161,Resumo!$H$14+R161),IF($AE163-$AE162=0,"",Q162))</f>
        <v/>
      </c>
      <c r="S162" s="153" t="str">
        <f>IF($AE162=7,IF($B162&lt;=S161,S161,Resumo!$H$15+S161),IF($AE163-$AE162=0,"",R162))</f>
        <v/>
      </c>
      <c r="T162" s="153" t="str">
        <f>IF($AE162=8,IF($B162&lt;=T161,T161,Resumo!$H$16+T161),IF($AE163-$AE162=0,"",S162))</f>
        <v/>
      </c>
      <c r="U162" s="153" t="str">
        <f>IF($AE162=9,IF($B162&lt;=U161,U161,Resumo!$H$17+U161),IF($AE163-$AE162=0,"",T162))</f>
        <v/>
      </c>
      <c r="V162" s="153" t="str">
        <f>IF($AE162=10,IF($B162&lt;=V161,V161,Resumo!$H$18+V161),IF($AE163-$AE162=0,"",U162))</f>
        <v/>
      </c>
      <c r="X162" s="150">
        <f t="shared" si="43"/>
        <v>0</v>
      </c>
      <c r="Y162" s="150">
        <f t="shared" si="44"/>
        <v>0</v>
      </c>
      <c r="Z162" s="150">
        <f>IF(B162&lt;=Resumo!$F$9,1,IF(B162&lt;=Resumo!$F$10,2,""))</f>
        <v>1</v>
      </c>
      <c r="AA162" s="150">
        <f>IF(B162&lt;=Resumo!$F$11,IF(B162&gt;=Resumo!$D$11,3,""),IF(B162&lt;=Resumo!$F$12,IF(B162&gt;=Resumo!$D$12,4,""),""))</f>
        <v>3</v>
      </c>
      <c r="AB162" s="150">
        <f>IF(B162&lt;=Resumo!$F$13,IF(B162&gt;=Resumo!$D$13,5,""),IF(B162&lt;=Resumo!$F$14,IF(B162&gt;=Resumo!$D$14,6,""),""))</f>
        <v>5</v>
      </c>
      <c r="AC162" s="150">
        <f>IF(B162&lt;=Resumo!$F$15,IF(B162&gt;=Resumo!$D$15,7,""),IF(B162&lt;=Resumo!$F$16,IF(B162&gt;=Resumo!$D$16,8,""),""))</f>
        <v>7</v>
      </c>
      <c r="AD162" s="150">
        <f>IF(B162&lt;=Resumo!$F$17,IF(B162&gt;=Resumo!$D$17,9,""),IF(B162&lt;=Resumo!$F$18,IF(B162&gt;=Resumo!$D$18,10,""),""))</f>
        <v>9</v>
      </c>
      <c r="AE162" s="15">
        <f t="shared" si="45"/>
        <v>25</v>
      </c>
      <c r="AF162" s="15" t="str">
        <f>IF(AE162=1,Resumo!$G$9,IF(AE162=2,Resumo!$G$10,IF(AE162=3,Resumo!$G$11,IF(AE162=4,Resumo!$G$12,IF(AE162=5,Resumo!$G$13,IF(AE162=6,Resumo!$G$14,IF(AE162=7,Resumo!$G$15,IF(AE162=8,Resumo!$G$16,IF(AE162=9,Resumo!$G$17,IF(AE162=10,Resumo!$G$18,""))))))))))</f>
        <v/>
      </c>
      <c r="AH162" s="15" t="str">
        <f t="shared" si="46"/>
        <v/>
      </c>
      <c r="AI162" s="15">
        <f t="shared" si="47"/>
        <v>0</v>
      </c>
      <c r="AJ162" s="15" t="e">
        <f>IF(AE162=1,'Fase 1'!$AI$7*'Fase 1'!$AQ$10,IF(AE162=2,'Fase 1'!$AI$7*'Fase 1'!$AQ$11,IF(AE162=3,'Fase 1'!$AI$7*'Fase 1'!$AQ$12,IF(AE162=4,'Fase 1'!$AI$7*'Fase 2'!$AQ$10,IF(AE162=5,'Fase 1'!$AI$7*'Fase 2'!$AQ$11,IF(AE162=6,'Fase 1'!$AI$7*'Fase 2'!$AQ$12,IF(AE162&gt;=7,'Fase 1'!$AI$7*'Fase 1'!$AJ$7,"")))))))</f>
        <v>#VALUE!</v>
      </c>
      <c r="AK162" s="15" t="str">
        <f>IF(AE162=1,'Fase 1'!$AQ$14,IF(AE162=2,'Fase 1'!$AQ$15,IF(AE162=3,'Fase 1'!$AQ$16,IF(AE162=4,'Fase 2'!$AQ$14,IF(AE162=5,'Fase 2'!$AQ$15,IF(AE162=6,'Fase 2'!$AQ$16,IF(AE162=7,'Fase 3'!$AQ$11,IF(AE162=8,'Fase 4'!$AQ$12,IF(AE162=9,'Fase 4'!$AQ$12,IF(AE162=10,'Fase 4'!$AQ$12,""))))))))))</f>
        <v/>
      </c>
      <c r="AL162" s="15" t="str">
        <f t="shared" si="48"/>
        <v/>
      </c>
      <c r="AM162" s="15" t="str">
        <f t="shared" si="49"/>
        <v/>
      </c>
      <c r="AN162" s="15" t="str">
        <f>IF(AE162=0,"",IF(AE162&lt;=3,'Fase 1'!$AM$7*'Fase 1'!$AN$7,IF(AE162=4,'Fase 2'!$AM$7*'Fase 2'!$AN$14,IF(AE162=5,'Fase 2'!$AM$7*'Fase 2'!$AN$15,IF(AE162=6,'Fase 2'!$AM$7*'Fase 2'!$AN$16,IF(AE162=7,'Fase 3'!$AM$7*'Fase 3'!$AN$7,IF(AE162=8,'Fase 4'!$AM$7*'Fase 4'!$AN$14,IF(AE162=8,'Fase 4'!$AM$7*'Fase 4'!$AN$14,IF(AE162=9,'Fase 4'!$AM$7*'Fase 4'!$AN$15,IF(AE162=10,'Fase 4'!$AM$7*'Fase 4'!$AN$16,""))))))))))</f>
        <v/>
      </c>
    </row>
    <row r="163" spans="2:40" x14ac:dyDescent="0.25">
      <c r="B163" s="157" t="str">
        <f>IF(B162="","",IF(B162&lt;'Fase 1'!$B$5,B162+1,""))</f>
        <v/>
      </c>
      <c r="C163" s="158" t="str">
        <f t="shared" si="40"/>
        <v/>
      </c>
      <c r="D163" s="159" t="str">
        <f t="shared" si="41"/>
        <v/>
      </c>
      <c r="E163" s="160" t="str">
        <f t="shared" si="42"/>
        <v/>
      </c>
      <c r="F163" s="165"/>
      <c r="G163" s="162" t="str">
        <f>IF('Fase 1'!$B$5="","",IF($G$5="","",IF(AJ163="","",IF(100-(AK163-AL163)/AJ163*100&lt;10,"&lt; 10",100-(AK163-AL163)/AJ163*100))))</f>
        <v/>
      </c>
      <c r="H163" s="168"/>
      <c r="I163" s="167"/>
      <c r="M163" s="153" t="str">
        <f>IF($AE163=1,IF($B163&lt;=M162,M162,Resumo!$H$9+M162),"")</f>
        <v/>
      </c>
      <c r="N163" s="153" t="str">
        <f>IF($AE163=2,IF($B163&lt;=N162,N162,Resumo!$H$10+N162),IF($AE164-$AE163=0,"",M163))</f>
        <v/>
      </c>
      <c r="O163" s="153" t="str">
        <f>IF($AE163=3,IF($B163&lt;=O162,O162,Resumo!$H$11+O162),IF($AE164-$AE163=0,"",N163))</f>
        <v/>
      </c>
      <c r="P163" s="153" t="str">
        <f>IF($AE163=4,IF($B163&lt;=P162,P162,Resumo!$H$12+P162),IF($AE164-$AE163=0,"",O163))</f>
        <v/>
      </c>
      <c r="Q163" s="153" t="str">
        <f>IF($AE163=5,IF($B163&lt;=Q162,Q162,Resumo!$H$13+Q162),IF($AE164-$AE163=0,"",P163))</f>
        <v/>
      </c>
      <c r="R163" s="153" t="str">
        <f>IF($AE163=6,IF($B163&lt;=R162,R162,Resumo!$H$14+R162),IF($AE164-$AE163=0,"",Q163))</f>
        <v/>
      </c>
      <c r="S163" s="153" t="str">
        <f>IF($AE163=7,IF($B163&lt;=S162,S162,Resumo!$H$15+S162),IF($AE164-$AE163=0,"",R163))</f>
        <v/>
      </c>
      <c r="T163" s="153" t="str">
        <f>IF($AE163=8,IF($B163&lt;=T162,T162,Resumo!$H$16+T162),IF($AE164-$AE163=0,"",S163))</f>
        <v/>
      </c>
      <c r="U163" s="153" t="str">
        <f>IF($AE163=9,IF($B163&lt;=U162,U162,Resumo!$H$17+U162),IF($AE164-$AE163=0,"",T163))</f>
        <v/>
      </c>
      <c r="V163" s="153" t="str">
        <f>IF($AE163=10,IF($B163&lt;=V162,V162,Resumo!$H$18+V162),IF($AE164-$AE163=0,"",U163))</f>
        <v/>
      </c>
      <c r="X163" s="150">
        <f t="shared" si="43"/>
        <v>0</v>
      </c>
      <c r="Y163" s="150">
        <f t="shared" si="44"/>
        <v>0</v>
      </c>
      <c r="Z163" s="150">
        <f>IF(B163&lt;=Resumo!$F$9,1,IF(B163&lt;=Resumo!$F$10,2,""))</f>
        <v>1</v>
      </c>
      <c r="AA163" s="150">
        <f>IF(B163&lt;=Resumo!$F$11,IF(B163&gt;=Resumo!$D$11,3,""),IF(B163&lt;=Resumo!$F$12,IF(B163&gt;=Resumo!$D$12,4,""),""))</f>
        <v>3</v>
      </c>
      <c r="AB163" s="150">
        <f>IF(B163&lt;=Resumo!$F$13,IF(B163&gt;=Resumo!$D$13,5,""),IF(B163&lt;=Resumo!$F$14,IF(B163&gt;=Resumo!$D$14,6,""),""))</f>
        <v>5</v>
      </c>
      <c r="AC163" s="150">
        <f>IF(B163&lt;=Resumo!$F$15,IF(B163&gt;=Resumo!$D$15,7,""),IF(B163&lt;=Resumo!$F$16,IF(B163&gt;=Resumo!$D$16,8,""),""))</f>
        <v>7</v>
      </c>
      <c r="AD163" s="150">
        <f>IF(B163&lt;=Resumo!$F$17,IF(B163&gt;=Resumo!$D$17,9,""),IF(B163&lt;=Resumo!$F$18,IF(B163&gt;=Resumo!$D$18,10,""),""))</f>
        <v>9</v>
      </c>
      <c r="AE163" s="15">
        <f t="shared" si="45"/>
        <v>25</v>
      </c>
      <c r="AF163" s="15" t="str">
        <f>IF(AE163=1,Resumo!$G$9,IF(AE163=2,Resumo!$G$10,IF(AE163=3,Resumo!$G$11,IF(AE163=4,Resumo!$G$12,IF(AE163=5,Resumo!$G$13,IF(AE163=6,Resumo!$G$14,IF(AE163=7,Resumo!$G$15,IF(AE163=8,Resumo!$G$16,IF(AE163=9,Resumo!$G$17,IF(AE163=10,Resumo!$G$18,""))))))))))</f>
        <v/>
      </c>
      <c r="AH163" s="15" t="str">
        <f t="shared" si="46"/>
        <v/>
      </c>
      <c r="AI163" s="15">
        <f t="shared" si="47"/>
        <v>0</v>
      </c>
      <c r="AJ163" s="15" t="e">
        <f>IF(AE163=1,'Fase 1'!$AI$7*'Fase 1'!$AQ$10,IF(AE163=2,'Fase 1'!$AI$7*'Fase 1'!$AQ$11,IF(AE163=3,'Fase 1'!$AI$7*'Fase 1'!$AQ$12,IF(AE163=4,'Fase 1'!$AI$7*'Fase 2'!$AQ$10,IF(AE163=5,'Fase 1'!$AI$7*'Fase 2'!$AQ$11,IF(AE163=6,'Fase 1'!$AI$7*'Fase 2'!$AQ$12,IF(AE163&gt;=7,'Fase 1'!$AI$7*'Fase 1'!$AJ$7,"")))))))</f>
        <v>#VALUE!</v>
      </c>
      <c r="AK163" s="15" t="str">
        <f>IF(AE163=1,'Fase 1'!$AQ$14,IF(AE163=2,'Fase 1'!$AQ$15,IF(AE163=3,'Fase 1'!$AQ$16,IF(AE163=4,'Fase 2'!$AQ$14,IF(AE163=5,'Fase 2'!$AQ$15,IF(AE163=6,'Fase 2'!$AQ$16,IF(AE163=7,'Fase 3'!$AQ$11,IF(AE163=8,'Fase 4'!$AQ$12,IF(AE163=9,'Fase 4'!$AQ$12,IF(AE163=10,'Fase 4'!$AQ$12,""))))))))))</f>
        <v/>
      </c>
      <c r="AL163" s="15" t="str">
        <f t="shared" si="48"/>
        <v/>
      </c>
      <c r="AM163" s="15" t="str">
        <f t="shared" si="49"/>
        <v/>
      </c>
      <c r="AN163" s="15" t="str">
        <f>IF(AE163=0,"",IF(AE163&lt;=3,'Fase 1'!$AM$7*'Fase 1'!$AN$7,IF(AE163=4,'Fase 2'!$AM$7*'Fase 2'!$AN$14,IF(AE163=5,'Fase 2'!$AM$7*'Fase 2'!$AN$15,IF(AE163=6,'Fase 2'!$AM$7*'Fase 2'!$AN$16,IF(AE163=7,'Fase 3'!$AM$7*'Fase 3'!$AN$7,IF(AE163=8,'Fase 4'!$AM$7*'Fase 4'!$AN$14,IF(AE163=8,'Fase 4'!$AM$7*'Fase 4'!$AN$14,IF(AE163=9,'Fase 4'!$AM$7*'Fase 4'!$AN$15,IF(AE163=10,'Fase 4'!$AM$7*'Fase 4'!$AN$16,""))))))))))</f>
        <v/>
      </c>
    </row>
    <row r="164" spans="2:40" x14ac:dyDescent="0.25">
      <c r="B164" s="157" t="str">
        <f>IF(B163="","",IF(B163&lt;'Fase 1'!$B$5,B163+1,""))</f>
        <v/>
      </c>
      <c r="C164" s="158" t="str">
        <f t="shared" si="40"/>
        <v/>
      </c>
      <c r="D164" s="159" t="str">
        <f t="shared" si="41"/>
        <v/>
      </c>
      <c r="E164" s="160" t="str">
        <f t="shared" si="42"/>
        <v/>
      </c>
      <c r="F164" s="165"/>
      <c r="G164" s="162" t="str">
        <f>IF('Fase 1'!$B$5="","",IF($G$5="","",IF(AJ164="","",IF(100-(AK164-AL164)/AJ164*100&lt;10,"&lt; 10",100-(AK164-AL164)/AJ164*100))))</f>
        <v/>
      </c>
      <c r="H164" s="168"/>
      <c r="I164" s="167"/>
      <c r="M164" s="153" t="str">
        <f>IF($AE164=1,IF($B164&lt;=M163,M163,Resumo!$H$9+M163),"")</f>
        <v/>
      </c>
      <c r="N164" s="153" t="str">
        <f>IF($AE164=2,IF($B164&lt;=N163,N163,Resumo!$H$10+N163),IF($AE165-$AE164=0,"",M164))</f>
        <v/>
      </c>
      <c r="O164" s="153" t="str">
        <f>IF($AE164=3,IF($B164&lt;=O163,O163,Resumo!$H$11+O163),IF($AE165-$AE164=0,"",N164))</f>
        <v/>
      </c>
      <c r="P164" s="153" t="str">
        <f>IF($AE164=4,IF($B164&lt;=P163,P163,Resumo!$H$12+P163),IF($AE165-$AE164=0,"",O164))</f>
        <v/>
      </c>
      <c r="Q164" s="153" t="str">
        <f>IF($AE164=5,IF($B164&lt;=Q163,Q163,Resumo!$H$13+Q163),IF($AE165-$AE164=0,"",P164))</f>
        <v/>
      </c>
      <c r="R164" s="153" t="str">
        <f>IF($AE164=6,IF($B164&lt;=R163,R163,Resumo!$H$14+R163),IF($AE165-$AE164=0,"",Q164))</f>
        <v/>
      </c>
      <c r="S164" s="153" t="str">
        <f>IF($AE164=7,IF($B164&lt;=S163,S163,Resumo!$H$15+S163),IF($AE165-$AE164=0,"",R164))</f>
        <v/>
      </c>
      <c r="T164" s="153" t="str">
        <f>IF($AE164=8,IF($B164&lt;=T163,T163,Resumo!$H$16+T163),IF($AE165-$AE164=0,"",S164))</f>
        <v/>
      </c>
      <c r="U164" s="153" t="str">
        <f>IF($AE164=9,IF($B164&lt;=U163,U163,Resumo!$H$17+U163),IF($AE165-$AE164=0,"",T164))</f>
        <v/>
      </c>
      <c r="V164" s="153" t="str">
        <f>IF($AE164=10,IF($B164&lt;=V163,V163,Resumo!$H$18+V163),IF($AE165-$AE164=0,"",U164))</f>
        <v/>
      </c>
      <c r="X164" s="150">
        <f t="shared" si="43"/>
        <v>0</v>
      </c>
      <c r="Y164" s="150">
        <f t="shared" si="44"/>
        <v>0</v>
      </c>
      <c r="Z164" s="150">
        <f>IF(B164&lt;=Resumo!$F$9,1,IF(B164&lt;=Resumo!$F$10,2,""))</f>
        <v>1</v>
      </c>
      <c r="AA164" s="150">
        <f>IF(B164&lt;=Resumo!$F$11,IF(B164&gt;=Resumo!$D$11,3,""),IF(B164&lt;=Resumo!$F$12,IF(B164&gt;=Resumo!$D$12,4,""),""))</f>
        <v>3</v>
      </c>
      <c r="AB164" s="150">
        <f>IF(B164&lt;=Resumo!$F$13,IF(B164&gt;=Resumo!$D$13,5,""),IF(B164&lt;=Resumo!$F$14,IF(B164&gt;=Resumo!$D$14,6,""),""))</f>
        <v>5</v>
      </c>
      <c r="AC164" s="150">
        <f>IF(B164&lt;=Resumo!$F$15,IF(B164&gt;=Resumo!$D$15,7,""),IF(B164&lt;=Resumo!$F$16,IF(B164&gt;=Resumo!$D$16,8,""),""))</f>
        <v>7</v>
      </c>
      <c r="AD164" s="150">
        <f>IF(B164&lt;=Resumo!$F$17,IF(B164&gt;=Resumo!$D$17,9,""),IF(B164&lt;=Resumo!$F$18,IF(B164&gt;=Resumo!$D$18,10,""),""))</f>
        <v>9</v>
      </c>
      <c r="AE164" s="15">
        <f t="shared" si="45"/>
        <v>25</v>
      </c>
      <c r="AF164" s="15" t="str">
        <f>IF(AE164=1,Resumo!$G$9,IF(AE164=2,Resumo!$G$10,IF(AE164=3,Resumo!$G$11,IF(AE164=4,Resumo!$G$12,IF(AE164=5,Resumo!$G$13,IF(AE164=6,Resumo!$G$14,IF(AE164=7,Resumo!$G$15,IF(AE164=8,Resumo!$G$16,IF(AE164=9,Resumo!$G$17,IF(AE164=10,Resumo!$G$18,""))))))))))</f>
        <v/>
      </c>
      <c r="AH164" s="15" t="str">
        <f t="shared" si="46"/>
        <v/>
      </c>
      <c r="AI164" s="15">
        <f t="shared" si="47"/>
        <v>0</v>
      </c>
      <c r="AJ164" s="15" t="e">
        <f>IF(AE164=1,'Fase 1'!$AI$7*'Fase 1'!$AQ$10,IF(AE164=2,'Fase 1'!$AI$7*'Fase 1'!$AQ$11,IF(AE164=3,'Fase 1'!$AI$7*'Fase 1'!$AQ$12,IF(AE164=4,'Fase 1'!$AI$7*'Fase 2'!$AQ$10,IF(AE164=5,'Fase 1'!$AI$7*'Fase 2'!$AQ$11,IF(AE164=6,'Fase 1'!$AI$7*'Fase 2'!$AQ$12,IF(AE164&gt;=7,'Fase 1'!$AI$7*'Fase 1'!$AJ$7,"")))))))</f>
        <v>#VALUE!</v>
      </c>
      <c r="AK164" s="15" t="str">
        <f>IF(AE164=1,'Fase 1'!$AQ$14,IF(AE164=2,'Fase 1'!$AQ$15,IF(AE164=3,'Fase 1'!$AQ$16,IF(AE164=4,'Fase 2'!$AQ$14,IF(AE164=5,'Fase 2'!$AQ$15,IF(AE164=6,'Fase 2'!$AQ$16,IF(AE164=7,'Fase 3'!$AQ$11,IF(AE164=8,'Fase 4'!$AQ$12,IF(AE164=9,'Fase 4'!$AQ$12,IF(AE164=10,'Fase 4'!$AQ$12,""))))))))))</f>
        <v/>
      </c>
      <c r="AL164" s="15" t="str">
        <f t="shared" si="48"/>
        <v/>
      </c>
      <c r="AM164" s="15" t="str">
        <f t="shared" si="49"/>
        <v/>
      </c>
      <c r="AN164" s="15" t="str">
        <f>IF(AE164=0,"",IF(AE164&lt;=3,'Fase 1'!$AM$7*'Fase 1'!$AN$7,IF(AE164=4,'Fase 2'!$AM$7*'Fase 2'!$AN$14,IF(AE164=5,'Fase 2'!$AM$7*'Fase 2'!$AN$15,IF(AE164=6,'Fase 2'!$AM$7*'Fase 2'!$AN$16,IF(AE164=7,'Fase 3'!$AM$7*'Fase 3'!$AN$7,IF(AE164=8,'Fase 4'!$AM$7*'Fase 4'!$AN$14,IF(AE164=8,'Fase 4'!$AM$7*'Fase 4'!$AN$14,IF(AE164=9,'Fase 4'!$AM$7*'Fase 4'!$AN$15,IF(AE164=10,'Fase 4'!$AM$7*'Fase 4'!$AN$16,""))))))))))</f>
        <v/>
      </c>
    </row>
    <row r="165" spans="2:40" x14ac:dyDescent="0.25">
      <c r="B165" s="157" t="str">
        <f>IF(B164="","",IF(B164&lt;'Fase 1'!$B$5,B164+1,""))</f>
        <v/>
      </c>
      <c r="C165" s="158" t="str">
        <f t="shared" si="40"/>
        <v/>
      </c>
      <c r="D165" s="159" t="str">
        <f t="shared" si="41"/>
        <v/>
      </c>
      <c r="E165" s="160" t="str">
        <f t="shared" si="42"/>
        <v/>
      </c>
      <c r="F165" s="165"/>
      <c r="G165" s="162" t="str">
        <f>IF('Fase 1'!$B$5="","",IF($G$5="","",IF(AJ165="","",IF(100-(AK165-AL165)/AJ165*100&lt;10,"&lt; 10",100-(AK165-AL165)/AJ165*100))))</f>
        <v/>
      </c>
      <c r="H165" s="168"/>
      <c r="I165" s="167"/>
      <c r="M165" s="153" t="str">
        <f>IF($AE165=1,IF($B165&lt;=M164,M164,Resumo!$H$9+M164),"")</f>
        <v/>
      </c>
      <c r="N165" s="153" t="str">
        <f>IF($AE165=2,IF($B165&lt;=N164,N164,Resumo!$H$10+N164),IF($AE166-$AE165=0,"",M165))</f>
        <v/>
      </c>
      <c r="O165" s="153" t="str">
        <f>IF($AE165=3,IF($B165&lt;=O164,O164,Resumo!$H$11+O164),IF($AE166-$AE165=0,"",N165))</f>
        <v/>
      </c>
      <c r="P165" s="153" t="str">
        <f>IF($AE165=4,IF($B165&lt;=P164,P164,Resumo!$H$12+P164),IF($AE166-$AE165=0,"",O165))</f>
        <v/>
      </c>
      <c r="Q165" s="153" t="str">
        <f>IF($AE165=5,IF($B165&lt;=Q164,Q164,Resumo!$H$13+Q164),IF($AE166-$AE165=0,"",P165))</f>
        <v/>
      </c>
      <c r="R165" s="153" t="str">
        <f>IF($AE165=6,IF($B165&lt;=R164,R164,Resumo!$H$14+R164),IF($AE166-$AE165=0,"",Q165))</f>
        <v/>
      </c>
      <c r="S165" s="153" t="str">
        <f>IF($AE165=7,IF($B165&lt;=S164,S164,Resumo!$H$15+S164),IF($AE166-$AE165=0,"",R165))</f>
        <v/>
      </c>
      <c r="T165" s="153" t="str">
        <f>IF($AE165=8,IF($B165&lt;=T164,T164,Resumo!$H$16+T164),IF($AE166-$AE165=0,"",S165))</f>
        <v/>
      </c>
      <c r="U165" s="153" t="str">
        <f>IF($AE165=9,IF($B165&lt;=U164,U164,Resumo!$H$17+U164),IF($AE166-$AE165=0,"",T165))</f>
        <v/>
      </c>
      <c r="V165" s="153" t="str">
        <f>IF($AE165=10,IF($B165&lt;=V164,V164,Resumo!$H$18+V164),IF($AE166-$AE165=0,"",U165))</f>
        <v/>
      </c>
      <c r="X165" s="150">
        <f t="shared" si="43"/>
        <v>0</v>
      </c>
      <c r="Y165" s="150">
        <f t="shared" si="44"/>
        <v>0</v>
      </c>
      <c r="Z165" s="150">
        <f>IF(B165&lt;=Resumo!$F$9,1,IF(B165&lt;=Resumo!$F$10,2,""))</f>
        <v>1</v>
      </c>
      <c r="AA165" s="150">
        <f>IF(B165&lt;=Resumo!$F$11,IF(B165&gt;=Resumo!$D$11,3,""),IF(B165&lt;=Resumo!$F$12,IF(B165&gt;=Resumo!$D$12,4,""),""))</f>
        <v>3</v>
      </c>
      <c r="AB165" s="150">
        <f>IF(B165&lt;=Resumo!$F$13,IF(B165&gt;=Resumo!$D$13,5,""),IF(B165&lt;=Resumo!$F$14,IF(B165&gt;=Resumo!$D$14,6,""),""))</f>
        <v>5</v>
      </c>
      <c r="AC165" s="150">
        <f>IF(B165&lt;=Resumo!$F$15,IF(B165&gt;=Resumo!$D$15,7,""),IF(B165&lt;=Resumo!$F$16,IF(B165&gt;=Resumo!$D$16,8,""),""))</f>
        <v>7</v>
      </c>
      <c r="AD165" s="150">
        <f>IF(B165&lt;=Resumo!$F$17,IF(B165&gt;=Resumo!$D$17,9,""),IF(B165&lt;=Resumo!$F$18,IF(B165&gt;=Resumo!$D$18,10,""),""))</f>
        <v>9</v>
      </c>
      <c r="AE165" s="15">
        <f t="shared" si="45"/>
        <v>25</v>
      </c>
      <c r="AF165" s="15" t="str">
        <f>IF(AE165=1,Resumo!$G$9,IF(AE165=2,Resumo!$G$10,IF(AE165=3,Resumo!$G$11,IF(AE165=4,Resumo!$G$12,IF(AE165=5,Resumo!$G$13,IF(AE165=6,Resumo!$G$14,IF(AE165=7,Resumo!$G$15,IF(AE165=8,Resumo!$G$16,IF(AE165=9,Resumo!$G$17,IF(AE165=10,Resumo!$G$18,""))))))))))</f>
        <v/>
      </c>
      <c r="AH165" s="15" t="str">
        <f t="shared" si="46"/>
        <v/>
      </c>
      <c r="AI165" s="15">
        <f t="shared" si="47"/>
        <v>0</v>
      </c>
      <c r="AJ165" s="15" t="e">
        <f>IF(AE165=1,'Fase 1'!$AI$7*'Fase 1'!$AQ$10,IF(AE165=2,'Fase 1'!$AI$7*'Fase 1'!$AQ$11,IF(AE165=3,'Fase 1'!$AI$7*'Fase 1'!$AQ$12,IF(AE165=4,'Fase 1'!$AI$7*'Fase 2'!$AQ$10,IF(AE165=5,'Fase 1'!$AI$7*'Fase 2'!$AQ$11,IF(AE165=6,'Fase 1'!$AI$7*'Fase 2'!$AQ$12,IF(AE165&gt;=7,'Fase 1'!$AI$7*'Fase 1'!$AJ$7,"")))))))</f>
        <v>#VALUE!</v>
      </c>
      <c r="AK165" s="15" t="str">
        <f>IF(AE165=1,'Fase 1'!$AQ$14,IF(AE165=2,'Fase 1'!$AQ$15,IF(AE165=3,'Fase 1'!$AQ$16,IF(AE165=4,'Fase 2'!$AQ$14,IF(AE165=5,'Fase 2'!$AQ$15,IF(AE165=6,'Fase 2'!$AQ$16,IF(AE165=7,'Fase 3'!$AQ$11,IF(AE165=8,'Fase 4'!$AQ$12,IF(AE165=9,'Fase 4'!$AQ$12,IF(AE165=10,'Fase 4'!$AQ$12,""))))))))))</f>
        <v/>
      </c>
      <c r="AL165" s="15" t="str">
        <f t="shared" si="48"/>
        <v/>
      </c>
      <c r="AM165" s="15" t="str">
        <f t="shared" si="49"/>
        <v/>
      </c>
      <c r="AN165" s="15" t="str">
        <f>IF(AE165=0,"",IF(AE165&lt;=3,'Fase 1'!$AM$7*'Fase 1'!$AN$7,IF(AE165=4,'Fase 2'!$AM$7*'Fase 2'!$AN$14,IF(AE165=5,'Fase 2'!$AM$7*'Fase 2'!$AN$15,IF(AE165=6,'Fase 2'!$AM$7*'Fase 2'!$AN$16,IF(AE165=7,'Fase 3'!$AM$7*'Fase 3'!$AN$7,IF(AE165=8,'Fase 4'!$AM$7*'Fase 4'!$AN$14,IF(AE165=8,'Fase 4'!$AM$7*'Fase 4'!$AN$14,IF(AE165=9,'Fase 4'!$AM$7*'Fase 4'!$AN$15,IF(AE165=10,'Fase 4'!$AM$7*'Fase 4'!$AN$16,""))))))))))</f>
        <v/>
      </c>
    </row>
    <row r="166" spans="2:40" x14ac:dyDescent="0.25">
      <c r="B166" s="157" t="str">
        <f>IF(B165="","",IF(B165&lt;'Fase 1'!$B$5,B165+1,""))</f>
        <v/>
      </c>
      <c r="C166" s="158" t="str">
        <f t="shared" si="40"/>
        <v/>
      </c>
      <c r="D166" s="159" t="str">
        <f t="shared" si="41"/>
        <v/>
      </c>
      <c r="E166" s="160" t="str">
        <f t="shared" si="42"/>
        <v/>
      </c>
      <c r="F166" s="165"/>
      <c r="G166" s="162" t="str">
        <f>IF('Fase 1'!$B$5="","",IF($G$5="","",IF(AJ166="","",IF(100-(AK166-AL166)/AJ166*100&lt;10,"&lt; 10",100-(AK166-AL166)/AJ166*100))))</f>
        <v/>
      </c>
      <c r="H166" s="168"/>
      <c r="I166" s="167"/>
      <c r="M166" s="153" t="str">
        <f>IF($AE166=1,IF($B166&lt;=M165,M165,Resumo!$H$9+M165),"")</f>
        <v/>
      </c>
      <c r="N166" s="153" t="str">
        <f>IF($AE166=2,IF($B166&lt;=N165,N165,Resumo!$H$10+N165),IF($AE167-$AE166=0,"",M166))</f>
        <v/>
      </c>
      <c r="O166" s="153" t="str">
        <f>IF($AE166=3,IF($B166&lt;=O165,O165,Resumo!$H$11+O165),IF($AE167-$AE166=0,"",N166))</f>
        <v/>
      </c>
      <c r="P166" s="153" t="str">
        <f>IF($AE166=4,IF($B166&lt;=P165,P165,Resumo!$H$12+P165),IF($AE167-$AE166=0,"",O166))</f>
        <v/>
      </c>
      <c r="Q166" s="153" t="str">
        <f>IF($AE166=5,IF($B166&lt;=Q165,Q165,Resumo!$H$13+Q165),IF($AE167-$AE166=0,"",P166))</f>
        <v/>
      </c>
      <c r="R166" s="153" t="str">
        <f>IF($AE166=6,IF($B166&lt;=R165,R165,Resumo!$H$14+R165),IF($AE167-$AE166=0,"",Q166))</f>
        <v/>
      </c>
      <c r="S166" s="153" t="str">
        <f>IF($AE166=7,IF($B166&lt;=S165,S165,Resumo!$H$15+S165),IF($AE167-$AE166=0,"",R166))</f>
        <v/>
      </c>
      <c r="T166" s="153" t="str">
        <f>IF($AE166=8,IF($B166&lt;=T165,T165,Resumo!$H$16+T165),IF($AE167-$AE166=0,"",S166))</f>
        <v/>
      </c>
      <c r="U166" s="153" t="str">
        <f>IF($AE166=9,IF($B166&lt;=U165,U165,Resumo!$H$17+U165),IF($AE167-$AE166=0,"",T166))</f>
        <v/>
      </c>
      <c r="V166" s="153" t="str">
        <f>IF($AE166=10,IF($B166&lt;=V165,V165,Resumo!$H$18+V165),IF($AE167-$AE166=0,"",U166))</f>
        <v/>
      </c>
      <c r="X166" s="150">
        <f t="shared" si="43"/>
        <v>0</v>
      </c>
      <c r="Y166" s="150">
        <f t="shared" si="44"/>
        <v>0</v>
      </c>
      <c r="Z166" s="150">
        <f>IF(B166&lt;=Resumo!$F$9,1,IF(B166&lt;=Resumo!$F$10,2,""))</f>
        <v>1</v>
      </c>
      <c r="AA166" s="150">
        <f>IF(B166&lt;=Resumo!$F$11,IF(B166&gt;=Resumo!$D$11,3,""),IF(B166&lt;=Resumo!$F$12,IF(B166&gt;=Resumo!$D$12,4,""),""))</f>
        <v>3</v>
      </c>
      <c r="AB166" s="150">
        <f>IF(B166&lt;=Resumo!$F$13,IF(B166&gt;=Resumo!$D$13,5,""),IF(B166&lt;=Resumo!$F$14,IF(B166&gt;=Resumo!$D$14,6,""),""))</f>
        <v>5</v>
      </c>
      <c r="AC166" s="150">
        <f>IF(B166&lt;=Resumo!$F$15,IF(B166&gt;=Resumo!$D$15,7,""),IF(B166&lt;=Resumo!$F$16,IF(B166&gt;=Resumo!$D$16,8,""),""))</f>
        <v>7</v>
      </c>
      <c r="AD166" s="150">
        <f>IF(B166&lt;=Resumo!$F$17,IF(B166&gt;=Resumo!$D$17,9,""),IF(B166&lt;=Resumo!$F$18,IF(B166&gt;=Resumo!$D$18,10,""),""))</f>
        <v>9</v>
      </c>
      <c r="AE166" s="15">
        <f t="shared" si="45"/>
        <v>25</v>
      </c>
      <c r="AF166" s="15" t="str">
        <f>IF(AE166=1,Resumo!$G$9,IF(AE166=2,Resumo!$G$10,IF(AE166=3,Resumo!$G$11,IF(AE166=4,Resumo!$G$12,IF(AE166=5,Resumo!$G$13,IF(AE166=6,Resumo!$G$14,IF(AE166=7,Resumo!$G$15,IF(AE166=8,Resumo!$G$16,IF(AE166=9,Resumo!$G$17,IF(AE166=10,Resumo!$G$18,""))))))))))</f>
        <v/>
      </c>
      <c r="AH166" s="15" t="str">
        <f t="shared" si="46"/>
        <v/>
      </c>
      <c r="AI166" s="15">
        <f t="shared" si="47"/>
        <v>0</v>
      </c>
      <c r="AJ166" s="15" t="e">
        <f>IF(AE166=1,'Fase 1'!$AI$7*'Fase 1'!$AQ$10,IF(AE166=2,'Fase 1'!$AI$7*'Fase 1'!$AQ$11,IF(AE166=3,'Fase 1'!$AI$7*'Fase 1'!$AQ$12,IF(AE166=4,'Fase 1'!$AI$7*'Fase 2'!$AQ$10,IF(AE166=5,'Fase 1'!$AI$7*'Fase 2'!$AQ$11,IF(AE166=6,'Fase 1'!$AI$7*'Fase 2'!$AQ$12,IF(AE166&gt;=7,'Fase 1'!$AI$7*'Fase 1'!$AJ$7,"")))))))</f>
        <v>#VALUE!</v>
      </c>
      <c r="AK166" s="15" t="str">
        <f>IF(AE166=1,'Fase 1'!$AQ$14,IF(AE166=2,'Fase 1'!$AQ$15,IF(AE166=3,'Fase 1'!$AQ$16,IF(AE166=4,'Fase 2'!$AQ$14,IF(AE166=5,'Fase 2'!$AQ$15,IF(AE166=6,'Fase 2'!$AQ$16,IF(AE166=7,'Fase 3'!$AQ$11,IF(AE166=8,'Fase 4'!$AQ$12,IF(AE166=9,'Fase 4'!$AQ$12,IF(AE166=10,'Fase 4'!$AQ$12,""))))))))))</f>
        <v/>
      </c>
      <c r="AL166" s="15" t="str">
        <f t="shared" si="48"/>
        <v/>
      </c>
      <c r="AM166" s="15" t="str">
        <f t="shared" si="49"/>
        <v/>
      </c>
      <c r="AN166" s="15" t="str">
        <f>IF(AE166=0,"",IF(AE166&lt;=3,'Fase 1'!$AM$7*'Fase 1'!$AN$7,IF(AE166=4,'Fase 2'!$AM$7*'Fase 2'!$AN$14,IF(AE166=5,'Fase 2'!$AM$7*'Fase 2'!$AN$15,IF(AE166=6,'Fase 2'!$AM$7*'Fase 2'!$AN$16,IF(AE166=7,'Fase 3'!$AM$7*'Fase 3'!$AN$7,IF(AE166=8,'Fase 4'!$AM$7*'Fase 4'!$AN$14,IF(AE166=8,'Fase 4'!$AM$7*'Fase 4'!$AN$14,IF(AE166=9,'Fase 4'!$AM$7*'Fase 4'!$AN$15,IF(AE166=10,'Fase 4'!$AM$7*'Fase 4'!$AN$16,""))))))))))</f>
        <v/>
      </c>
    </row>
    <row r="167" spans="2:40" x14ac:dyDescent="0.25">
      <c r="B167" s="157" t="str">
        <f>IF(B166="","",IF(B166&lt;'Fase 1'!$B$5,B166+1,""))</f>
        <v/>
      </c>
      <c r="C167" s="158" t="str">
        <f t="shared" si="40"/>
        <v/>
      </c>
      <c r="D167" s="159" t="str">
        <f t="shared" si="41"/>
        <v/>
      </c>
      <c r="E167" s="160" t="str">
        <f t="shared" si="42"/>
        <v/>
      </c>
      <c r="F167" s="165"/>
      <c r="G167" s="162" t="str">
        <f>IF('Fase 1'!$B$5="","",IF($G$5="","",IF(AJ167="","",IF(100-(AK167-AL167)/AJ167*100&lt;10,"&lt; 10",100-(AK167-AL167)/AJ167*100))))</f>
        <v/>
      </c>
      <c r="H167" s="168"/>
      <c r="I167" s="167"/>
      <c r="M167" s="153" t="str">
        <f>IF($AE167=1,IF($B167&lt;=M166,M166,Resumo!$H$9+M166),"")</f>
        <v/>
      </c>
      <c r="N167" s="153" t="str">
        <f>IF($AE167=2,IF($B167&lt;=N166,N166,Resumo!$H$10+N166),IF($AE168-$AE167=0,"",M167))</f>
        <v/>
      </c>
      <c r="O167" s="153" t="str">
        <f>IF($AE167=3,IF($B167&lt;=O166,O166,Resumo!$H$11+O166),IF($AE168-$AE167=0,"",N167))</f>
        <v/>
      </c>
      <c r="P167" s="153" t="str">
        <f>IF($AE167=4,IF($B167&lt;=P166,P166,Resumo!$H$12+P166),IF($AE168-$AE167=0,"",O167))</f>
        <v/>
      </c>
      <c r="Q167" s="153" t="str">
        <f>IF($AE167=5,IF($B167&lt;=Q166,Q166,Resumo!$H$13+Q166),IF($AE168-$AE167=0,"",P167))</f>
        <v/>
      </c>
      <c r="R167" s="153" t="str">
        <f>IF($AE167=6,IF($B167&lt;=R166,R166,Resumo!$H$14+R166),IF($AE168-$AE167=0,"",Q167))</f>
        <v/>
      </c>
      <c r="S167" s="153" t="str">
        <f>IF($AE167=7,IF($B167&lt;=S166,S166,Resumo!$H$15+S166),IF($AE168-$AE167=0,"",R167))</f>
        <v/>
      </c>
      <c r="T167" s="153" t="str">
        <f>IF($AE167=8,IF($B167&lt;=T166,T166,Resumo!$H$16+T166),IF($AE168-$AE167=0,"",S167))</f>
        <v/>
      </c>
      <c r="U167" s="153" t="str">
        <f>IF($AE167=9,IF($B167&lt;=U166,U166,Resumo!$H$17+U166),IF($AE168-$AE167=0,"",T167))</f>
        <v/>
      </c>
      <c r="V167" s="153" t="str">
        <f>IF($AE167=10,IF($B167&lt;=V166,V166,Resumo!$H$18+V166),IF($AE168-$AE167=0,"",U167))</f>
        <v/>
      </c>
      <c r="X167" s="150">
        <f t="shared" si="43"/>
        <v>0</v>
      </c>
      <c r="Y167" s="150">
        <f t="shared" si="44"/>
        <v>0</v>
      </c>
      <c r="Z167" s="150">
        <f>IF(B167&lt;=Resumo!$F$9,1,IF(B167&lt;=Resumo!$F$10,2,""))</f>
        <v>1</v>
      </c>
      <c r="AA167" s="150">
        <f>IF(B167&lt;=Resumo!$F$11,IF(B167&gt;=Resumo!$D$11,3,""),IF(B167&lt;=Resumo!$F$12,IF(B167&gt;=Resumo!$D$12,4,""),""))</f>
        <v>3</v>
      </c>
      <c r="AB167" s="150">
        <f>IF(B167&lt;=Resumo!$F$13,IF(B167&gt;=Resumo!$D$13,5,""),IF(B167&lt;=Resumo!$F$14,IF(B167&gt;=Resumo!$D$14,6,""),""))</f>
        <v>5</v>
      </c>
      <c r="AC167" s="150">
        <f>IF(B167&lt;=Resumo!$F$15,IF(B167&gt;=Resumo!$D$15,7,""),IF(B167&lt;=Resumo!$F$16,IF(B167&gt;=Resumo!$D$16,8,""),""))</f>
        <v>7</v>
      </c>
      <c r="AD167" s="150">
        <f>IF(B167&lt;=Resumo!$F$17,IF(B167&gt;=Resumo!$D$17,9,""),IF(B167&lt;=Resumo!$F$18,IF(B167&gt;=Resumo!$D$18,10,""),""))</f>
        <v>9</v>
      </c>
      <c r="AE167" s="15">
        <f t="shared" si="45"/>
        <v>25</v>
      </c>
      <c r="AF167" s="15" t="str">
        <f>IF(AE167=1,Resumo!$G$9,IF(AE167=2,Resumo!$G$10,IF(AE167=3,Resumo!$G$11,IF(AE167=4,Resumo!$G$12,IF(AE167=5,Resumo!$G$13,IF(AE167=6,Resumo!$G$14,IF(AE167=7,Resumo!$G$15,IF(AE167=8,Resumo!$G$16,IF(AE167=9,Resumo!$G$17,IF(AE167=10,Resumo!$G$18,""))))))))))</f>
        <v/>
      </c>
      <c r="AH167" s="15" t="str">
        <f t="shared" si="46"/>
        <v/>
      </c>
      <c r="AI167" s="15">
        <f t="shared" si="47"/>
        <v>0</v>
      </c>
      <c r="AJ167" s="15" t="e">
        <f>IF(AE167=1,'Fase 1'!$AI$7*'Fase 1'!$AQ$10,IF(AE167=2,'Fase 1'!$AI$7*'Fase 1'!$AQ$11,IF(AE167=3,'Fase 1'!$AI$7*'Fase 1'!$AQ$12,IF(AE167=4,'Fase 1'!$AI$7*'Fase 2'!$AQ$10,IF(AE167=5,'Fase 1'!$AI$7*'Fase 2'!$AQ$11,IF(AE167=6,'Fase 1'!$AI$7*'Fase 2'!$AQ$12,IF(AE167&gt;=7,'Fase 1'!$AI$7*'Fase 1'!$AJ$7,"")))))))</f>
        <v>#VALUE!</v>
      </c>
      <c r="AK167" s="15" t="str">
        <f>IF(AE167=1,'Fase 1'!$AQ$14,IF(AE167=2,'Fase 1'!$AQ$15,IF(AE167=3,'Fase 1'!$AQ$16,IF(AE167=4,'Fase 2'!$AQ$14,IF(AE167=5,'Fase 2'!$AQ$15,IF(AE167=6,'Fase 2'!$AQ$16,IF(AE167=7,'Fase 3'!$AQ$11,IF(AE167=8,'Fase 4'!$AQ$12,IF(AE167=9,'Fase 4'!$AQ$12,IF(AE167=10,'Fase 4'!$AQ$12,""))))))))))</f>
        <v/>
      </c>
      <c r="AL167" s="15" t="str">
        <f t="shared" si="48"/>
        <v/>
      </c>
      <c r="AM167" s="15" t="str">
        <f t="shared" si="49"/>
        <v/>
      </c>
      <c r="AN167" s="15" t="str">
        <f>IF(AE167=0,"",IF(AE167&lt;=3,'Fase 1'!$AM$7*'Fase 1'!$AN$7,IF(AE167=4,'Fase 2'!$AM$7*'Fase 2'!$AN$14,IF(AE167=5,'Fase 2'!$AM$7*'Fase 2'!$AN$15,IF(AE167=6,'Fase 2'!$AM$7*'Fase 2'!$AN$16,IF(AE167=7,'Fase 3'!$AM$7*'Fase 3'!$AN$7,IF(AE167=8,'Fase 4'!$AM$7*'Fase 4'!$AN$14,IF(AE167=8,'Fase 4'!$AM$7*'Fase 4'!$AN$14,IF(AE167=9,'Fase 4'!$AM$7*'Fase 4'!$AN$15,IF(AE167=10,'Fase 4'!$AM$7*'Fase 4'!$AN$16,""))))))))))</f>
        <v/>
      </c>
    </row>
    <row r="168" spans="2:40" x14ac:dyDescent="0.25">
      <c r="B168" s="157" t="str">
        <f>IF(B167="","",IF(B167&lt;'Fase 1'!$B$5,B167+1,""))</f>
        <v/>
      </c>
      <c r="C168" s="158" t="str">
        <f t="shared" si="40"/>
        <v/>
      </c>
      <c r="D168" s="159" t="str">
        <f t="shared" si="41"/>
        <v/>
      </c>
      <c r="E168" s="160" t="str">
        <f t="shared" si="42"/>
        <v/>
      </c>
      <c r="F168" s="165"/>
      <c r="G168" s="162" t="str">
        <f>IF('Fase 1'!$B$5="","",IF($G$5="","",IF(AJ168="","",IF(100-(AK168-AL168)/AJ168*100&lt;10,"&lt; 10",100-(AK168-AL168)/AJ168*100))))</f>
        <v/>
      </c>
      <c r="H168" s="168"/>
      <c r="I168" s="167"/>
      <c r="M168" s="153" t="str">
        <f>IF($AE168=1,IF($B168&lt;=M167,M167,Resumo!$H$9+M167),"")</f>
        <v/>
      </c>
      <c r="N168" s="153" t="str">
        <f>IF($AE168=2,IF($B168&lt;=N167,N167,Resumo!$H$10+N167),IF($AE169-$AE168=0,"",M168))</f>
        <v/>
      </c>
      <c r="O168" s="153" t="str">
        <f>IF($AE168=3,IF($B168&lt;=O167,O167,Resumo!$H$11+O167),IF($AE169-$AE168=0,"",N168))</f>
        <v/>
      </c>
      <c r="P168" s="153" t="str">
        <f>IF($AE168=4,IF($B168&lt;=P167,P167,Resumo!$H$12+P167),IF($AE169-$AE168=0,"",O168))</f>
        <v/>
      </c>
      <c r="Q168" s="153" t="str">
        <f>IF($AE168=5,IF($B168&lt;=Q167,Q167,Resumo!$H$13+Q167),IF($AE169-$AE168=0,"",P168))</f>
        <v/>
      </c>
      <c r="R168" s="153" t="str">
        <f>IF($AE168=6,IF($B168&lt;=R167,R167,Resumo!$H$14+R167),IF($AE169-$AE168=0,"",Q168))</f>
        <v/>
      </c>
      <c r="S168" s="153" t="str">
        <f>IF($AE168=7,IF($B168&lt;=S167,S167,Resumo!$H$15+S167),IF($AE169-$AE168=0,"",R168))</f>
        <v/>
      </c>
      <c r="T168" s="153" t="str">
        <f>IF($AE168=8,IF($B168&lt;=T167,T167,Resumo!$H$16+T167),IF($AE169-$AE168=0,"",S168))</f>
        <v/>
      </c>
      <c r="U168" s="153" t="str">
        <f>IF($AE168=9,IF($B168&lt;=U167,U167,Resumo!$H$17+U167),IF($AE169-$AE168=0,"",T168))</f>
        <v/>
      </c>
      <c r="V168" s="153" t="str">
        <f>IF($AE168=10,IF($B168&lt;=V167,V167,Resumo!$H$18+V167),IF($AE169-$AE168=0,"",U168))</f>
        <v/>
      </c>
      <c r="X168" s="150">
        <f t="shared" si="43"/>
        <v>0</v>
      </c>
      <c r="Y168" s="150">
        <f t="shared" si="44"/>
        <v>0</v>
      </c>
      <c r="Z168" s="150">
        <f>IF(B168&lt;=Resumo!$F$9,1,IF(B168&lt;=Resumo!$F$10,2,""))</f>
        <v>1</v>
      </c>
      <c r="AA168" s="150">
        <f>IF(B168&lt;=Resumo!$F$11,IF(B168&gt;=Resumo!$D$11,3,""),IF(B168&lt;=Resumo!$F$12,IF(B168&gt;=Resumo!$D$12,4,""),""))</f>
        <v>3</v>
      </c>
      <c r="AB168" s="150">
        <f>IF(B168&lt;=Resumo!$F$13,IF(B168&gt;=Resumo!$D$13,5,""),IF(B168&lt;=Resumo!$F$14,IF(B168&gt;=Resumo!$D$14,6,""),""))</f>
        <v>5</v>
      </c>
      <c r="AC168" s="150">
        <f>IF(B168&lt;=Resumo!$F$15,IF(B168&gt;=Resumo!$D$15,7,""),IF(B168&lt;=Resumo!$F$16,IF(B168&gt;=Resumo!$D$16,8,""),""))</f>
        <v>7</v>
      </c>
      <c r="AD168" s="150">
        <f>IF(B168&lt;=Resumo!$F$17,IF(B168&gt;=Resumo!$D$17,9,""),IF(B168&lt;=Resumo!$F$18,IF(B168&gt;=Resumo!$D$18,10,""),""))</f>
        <v>9</v>
      </c>
      <c r="AE168" s="15">
        <f t="shared" si="45"/>
        <v>25</v>
      </c>
      <c r="AF168" s="15" t="str">
        <f>IF(AE168=1,Resumo!$G$9,IF(AE168=2,Resumo!$G$10,IF(AE168=3,Resumo!$G$11,IF(AE168=4,Resumo!$G$12,IF(AE168=5,Resumo!$G$13,IF(AE168=6,Resumo!$G$14,IF(AE168=7,Resumo!$G$15,IF(AE168=8,Resumo!$G$16,IF(AE168=9,Resumo!$G$17,IF(AE168=10,Resumo!$G$18,""))))))))))</f>
        <v/>
      </c>
      <c r="AH168" s="15" t="str">
        <f t="shared" si="46"/>
        <v/>
      </c>
      <c r="AI168" s="15">
        <f t="shared" si="47"/>
        <v>0</v>
      </c>
      <c r="AJ168" s="15" t="e">
        <f>IF(AE168=1,'Fase 1'!$AI$7*'Fase 1'!$AQ$10,IF(AE168=2,'Fase 1'!$AI$7*'Fase 1'!$AQ$11,IF(AE168=3,'Fase 1'!$AI$7*'Fase 1'!$AQ$12,IF(AE168=4,'Fase 1'!$AI$7*'Fase 2'!$AQ$10,IF(AE168=5,'Fase 1'!$AI$7*'Fase 2'!$AQ$11,IF(AE168=6,'Fase 1'!$AI$7*'Fase 2'!$AQ$12,IF(AE168&gt;=7,'Fase 1'!$AI$7*'Fase 1'!$AJ$7,"")))))))</f>
        <v>#VALUE!</v>
      </c>
      <c r="AK168" s="15" t="str">
        <f>IF(AE168=1,'Fase 1'!$AQ$14,IF(AE168=2,'Fase 1'!$AQ$15,IF(AE168=3,'Fase 1'!$AQ$16,IF(AE168=4,'Fase 2'!$AQ$14,IF(AE168=5,'Fase 2'!$AQ$15,IF(AE168=6,'Fase 2'!$AQ$16,IF(AE168=7,'Fase 3'!$AQ$11,IF(AE168=8,'Fase 4'!$AQ$12,IF(AE168=9,'Fase 4'!$AQ$12,IF(AE168=10,'Fase 4'!$AQ$12,""))))))))))</f>
        <v/>
      </c>
      <c r="AL168" s="15" t="str">
        <f t="shared" si="48"/>
        <v/>
      </c>
      <c r="AM168" s="15" t="str">
        <f t="shared" si="49"/>
        <v/>
      </c>
      <c r="AN168" s="15" t="str">
        <f>IF(AE168=0,"",IF(AE168&lt;=3,'Fase 1'!$AM$7*'Fase 1'!$AN$7,IF(AE168=4,'Fase 2'!$AM$7*'Fase 2'!$AN$14,IF(AE168=5,'Fase 2'!$AM$7*'Fase 2'!$AN$15,IF(AE168=6,'Fase 2'!$AM$7*'Fase 2'!$AN$16,IF(AE168=7,'Fase 3'!$AM$7*'Fase 3'!$AN$7,IF(AE168=8,'Fase 4'!$AM$7*'Fase 4'!$AN$14,IF(AE168=8,'Fase 4'!$AM$7*'Fase 4'!$AN$14,IF(AE168=9,'Fase 4'!$AM$7*'Fase 4'!$AN$15,IF(AE168=10,'Fase 4'!$AM$7*'Fase 4'!$AN$16,""))))))))))</f>
        <v/>
      </c>
    </row>
    <row r="169" spans="2:40" x14ac:dyDescent="0.25">
      <c r="B169" s="157" t="str">
        <f>IF(B168="","",IF(B168&lt;'Fase 1'!$B$5,B168+1,""))</f>
        <v/>
      </c>
      <c r="C169" s="158" t="str">
        <f t="shared" si="40"/>
        <v/>
      </c>
      <c r="D169" s="159" t="str">
        <f t="shared" si="41"/>
        <v/>
      </c>
      <c r="E169" s="160" t="str">
        <f t="shared" si="42"/>
        <v/>
      </c>
      <c r="F169" s="165"/>
      <c r="G169" s="162" t="str">
        <f>IF('Fase 1'!$B$5="","",IF($G$5="","",IF(AJ169="","",IF(100-(AK169-AL169)/AJ169*100&lt;10,"&lt; 10",100-(AK169-AL169)/AJ169*100))))</f>
        <v/>
      </c>
      <c r="H169" s="168"/>
      <c r="I169" s="167"/>
      <c r="M169" s="153" t="str">
        <f>IF($AE169=1,IF($B169&lt;=M168,M168,Resumo!$H$9+M168),"")</f>
        <v/>
      </c>
      <c r="N169" s="153" t="str">
        <f>IF($AE169=2,IF($B169&lt;=N168,N168,Resumo!$H$10+N168),IF($AE170-$AE169=0,"",M169))</f>
        <v/>
      </c>
      <c r="O169" s="153" t="str">
        <f>IF($AE169=3,IF($B169&lt;=O168,O168,Resumo!$H$11+O168),IF($AE170-$AE169=0,"",N169))</f>
        <v/>
      </c>
      <c r="P169" s="153" t="str">
        <f>IF($AE169=4,IF($B169&lt;=P168,P168,Resumo!$H$12+P168),IF($AE170-$AE169=0,"",O169))</f>
        <v/>
      </c>
      <c r="Q169" s="153" t="str">
        <f>IF($AE169=5,IF($B169&lt;=Q168,Q168,Resumo!$H$13+Q168),IF($AE170-$AE169=0,"",P169))</f>
        <v/>
      </c>
      <c r="R169" s="153" t="str">
        <f>IF($AE169=6,IF($B169&lt;=R168,R168,Resumo!$H$14+R168),IF($AE170-$AE169=0,"",Q169))</f>
        <v/>
      </c>
      <c r="S169" s="153" t="str">
        <f>IF($AE169=7,IF($B169&lt;=S168,S168,Resumo!$H$15+S168),IF($AE170-$AE169=0,"",R169))</f>
        <v/>
      </c>
      <c r="T169" s="153" t="str">
        <f>IF($AE169=8,IF($B169&lt;=T168,T168,Resumo!$H$16+T168),IF($AE170-$AE169=0,"",S169))</f>
        <v/>
      </c>
      <c r="U169" s="153" t="str">
        <f>IF($AE169=9,IF($B169&lt;=U168,U168,Resumo!$H$17+U168),IF($AE170-$AE169=0,"",T169))</f>
        <v/>
      </c>
      <c r="V169" s="153" t="str">
        <f>IF($AE169=10,IF($B169&lt;=V168,V168,Resumo!$H$18+V168),IF($AE170-$AE169=0,"",U169))</f>
        <v/>
      </c>
      <c r="X169" s="150">
        <f t="shared" si="43"/>
        <v>0</v>
      </c>
      <c r="Y169" s="150">
        <f t="shared" si="44"/>
        <v>0</v>
      </c>
      <c r="Z169" s="150">
        <f>IF(B169&lt;=Resumo!$F$9,1,IF(B169&lt;=Resumo!$F$10,2,""))</f>
        <v>1</v>
      </c>
      <c r="AA169" s="150">
        <f>IF(B169&lt;=Resumo!$F$11,IF(B169&gt;=Resumo!$D$11,3,""),IF(B169&lt;=Resumo!$F$12,IF(B169&gt;=Resumo!$D$12,4,""),""))</f>
        <v>3</v>
      </c>
      <c r="AB169" s="150">
        <f>IF(B169&lt;=Resumo!$F$13,IF(B169&gt;=Resumo!$D$13,5,""),IF(B169&lt;=Resumo!$F$14,IF(B169&gt;=Resumo!$D$14,6,""),""))</f>
        <v>5</v>
      </c>
      <c r="AC169" s="150">
        <f>IF(B169&lt;=Resumo!$F$15,IF(B169&gt;=Resumo!$D$15,7,""),IF(B169&lt;=Resumo!$F$16,IF(B169&gt;=Resumo!$D$16,8,""),""))</f>
        <v>7</v>
      </c>
      <c r="AD169" s="150">
        <f>IF(B169&lt;=Resumo!$F$17,IF(B169&gt;=Resumo!$D$17,9,""),IF(B169&lt;=Resumo!$F$18,IF(B169&gt;=Resumo!$D$18,10,""),""))</f>
        <v>9</v>
      </c>
      <c r="AE169" s="15">
        <f t="shared" si="45"/>
        <v>25</v>
      </c>
      <c r="AF169" s="15" t="str">
        <f>IF(AE169=1,Resumo!$G$9,IF(AE169=2,Resumo!$G$10,IF(AE169=3,Resumo!$G$11,IF(AE169=4,Resumo!$G$12,IF(AE169=5,Resumo!$G$13,IF(AE169=6,Resumo!$G$14,IF(AE169=7,Resumo!$G$15,IF(AE169=8,Resumo!$G$16,IF(AE169=9,Resumo!$G$17,IF(AE169=10,Resumo!$G$18,""))))))))))</f>
        <v/>
      </c>
      <c r="AH169" s="15" t="str">
        <f t="shared" si="46"/>
        <v/>
      </c>
      <c r="AI169" s="15">
        <f t="shared" si="47"/>
        <v>0</v>
      </c>
      <c r="AJ169" s="15" t="e">
        <f>IF(AE169=1,'Fase 1'!$AI$7*'Fase 1'!$AQ$10,IF(AE169=2,'Fase 1'!$AI$7*'Fase 1'!$AQ$11,IF(AE169=3,'Fase 1'!$AI$7*'Fase 1'!$AQ$12,IF(AE169=4,'Fase 1'!$AI$7*'Fase 2'!$AQ$10,IF(AE169=5,'Fase 1'!$AI$7*'Fase 2'!$AQ$11,IF(AE169=6,'Fase 1'!$AI$7*'Fase 2'!$AQ$12,IF(AE169&gt;=7,'Fase 1'!$AI$7*'Fase 1'!$AJ$7,"")))))))</f>
        <v>#VALUE!</v>
      </c>
      <c r="AK169" s="15" t="str">
        <f>IF(AE169=1,'Fase 1'!$AQ$14,IF(AE169=2,'Fase 1'!$AQ$15,IF(AE169=3,'Fase 1'!$AQ$16,IF(AE169=4,'Fase 2'!$AQ$14,IF(AE169=5,'Fase 2'!$AQ$15,IF(AE169=6,'Fase 2'!$AQ$16,IF(AE169=7,'Fase 3'!$AQ$11,IF(AE169=8,'Fase 4'!$AQ$12,IF(AE169=9,'Fase 4'!$AQ$12,IF(AE169=10,'Fase 4'!$AQ$12,""))))))))))</f>
        <v/>
      </c>
      <c r="AL169" s="15" t="str">
        <f t="shared" si="48"/>
        <v/>
      </c>
      <c r="AM169" s="15" t="str">
        <f t="shared" si="49"/>
        <v/>
      </c>
      <c r="AN169" s="15" t="str">
        <f>IF(AE169=0,"",IF(AE169&lt;=3,'Fase 1'!$AM$7*'Fase 1'!$AN$7,IF(AE169=4,'Fase 2'!$AM$7*'Fase 2'!$AN$14,IF(AE169=5,'Fase 2'!$AM$7*'Fase 2'!$AN$15,IF(AE169=6,'Fase 2'!$AM$7*'Fase 2'!$AN$16,IF(AE169=7,'Fase 3'!$AM$7*'Fase 3'!$AN$7,IF(AE169=8,'Fase 4'!$AM$7*'Fase 4'!$AN$14,IF(AE169=8,'Fase 4'!$AM$7*'Fase 4'!$AN$14,IF(AE169=9,'Fase 4'!$AM$7*'Fase 4'!$AN$15,IF(AE169=10,'Fase 4'!$AM$7*'Fase 4'!$AN$16,""))))))))))</f>
        <v/>
      </c>
    </row>
    <row r="170" spans="2:40" x14ac:dyDescent="0.25">
      <c r="B170" s="157" t="str">
        <f>IF(B169="","",IF(B169&lt;'Fase 1'!$B$5,B169+1,""))</f>
        <v/>
      </c>
      <c r="C170" s="158" t="str">
        <f t="shared" ref="C170:C201" si="50">IF(C169="","",IF(B170="","",C169+1))</f>
        <v/>
      </c>
      <c r="D170" s="159" t="str">
        <f t="shared" ref="D170:D190" si="51">IF($G$5="","",IF(B170=Y170,IF(OR(H170="x",H170="X"),"",IF(AF170&gt;AI170,"SIM","")),""))</f>
        <v/>
      </c>
      <c r="E170" s="160" t="str">
        <f t="shared" ref="E170:E201" si="52">IF(D170="SIM",IF(AI170&gt;=AF170,"",AF170-AI170),"")</f>
        <v/>
      </c>
      <c r="F170" s="165"/>
      <c r="G170" s="162" t="str">
        <f>IF('Fase 1'!$B$5="","",IF($G$5="","",IF(AJ170="","",IF(100-(AK170-AL170)/AJ170*100&lt;10,"&lt; 10",100-(AK170-AL170)/AJ170*100))))</f>
        <v/>
      </c>
      <c r="H170" s="168"/>
      <c r="I170" s="167"/>
      <c r="M170" s="153" t="str">
        <f>IF($AE170=1,IF($B170&lt;=M169,M169,Resumo!$H$9+M169),"")</f>
        <v/>
      </c>
      <c r="N170" s="153" t="str">
        <f>IF($AE170=2,IF($B170&lt;=N169,N169,Resumo!$H$10+N169),IF($AE171-$AE170=0,"",M170))</f>
        <v/>
      </c>
      <c r="O170" s="153" t="str">
        <f>IF($AE170=3,IF($B170&lt;=O169,O169,Resumo!$H$11+O169),IF($AE171-$AE170=0,"",N170))</f>
        <v/>
      </c>
      <c r="P170" s="153" t="str">
        <f>IF($AE170=4,IF($B170&lt;=P169,P169,Resumo!$H$12+P169),IF($AE171-$AE170=0,"",O170))</f>
        <v/>
      </c>
      <c r="Q170" s="153" t="str">
        <f>IF($AE170=5,IF($B170&lt;=Q169,Q169,Resumo!$H$13+Q169),IF($AE171-$AE170=0,"",P170))</f>
        <v/>
      </c>
      <c r="R170" s="153" t="str">
        <f>IF($AE170=6,IF($B170&lt;=R169,R169,Resumo!$H$14+R169),IF($AE171-$AE170=0,"",Q170))</f>
        <v/>
      </c>
      <c r="S170" s="153" t="str">
        <f>IF($AE170=7,IF($B170&lt;=S169,S169,Resumo!$H$15+S169),IF($AE171-$AE170=0,"",R170))</f>
        <v/>
      </c>
      <c r="T170" s="153" t="str">
        <f>IF($AE170=8,IF($B170&lt;=T169,T169,Resumo!$H$16+T169),IF($AE171-$AE170=0,"",S170))</f>
        <v/>
      </c>
      <c r="U170" s="153" t="str">
        <f>IF($AE170=9,IF($B170&lt;=U169,U169,Resumo!$H$17+U169),IF($AE171-$AE170=0,"",T170))</f>
        <v/>
      </c>
      <c r="V170" s="153" t="str">
        <f>IF($AE170=10,IF($B170&lt;=V169,V169,Resumo!$H$18+V169),IF($AE171-$AE170=0,"",U170))</f>
        <v/>
      </c>
      <c r="X170" s="150">
        <f t="shared" ref="X170:X190" si="53">SUM(M170:V170)</f>
        <v>0</v>
      </c>
      <c r="Y170" s="150">
        <f t="shared" ref="Y170:Y201" si="54">IF(X170&gt;X171,V170,X170)</f>
        <v>0</v>
      </c>
      <c r="Z170" s="150">
        <f>IF(B170&lt;=Resumo!$F$9,1,IF(B170&lt;=Resumo!$F$10,2,""))</f>
        <v>1</v>
      </c>
      <c r="AA170" s="150">
        <f>IF(B170&lt;=Resumo!$F$11,IF(B170&gt;=Resumo!$D$11,3,""),IF(B170&lt;=Resumo!$F$12,IF(B170&gt;=Resumo!$D$12,4,""),""))</f>
        <v>3</v>
      </c>
      <c r="AB170" s="150">
        <f>IF(B170&lt;=Resumo!$F$13,IF(B170&gt;=Resumo!$D$13,5,""),IF(B170&lt;=Resumo!$F$14,IF(B170&gt;=Resumo!$D$14,6,""),""))</f>
        <v>5</v>
      </c>
      <c r="AC170" s="150">
        <f>IF(B170&lt;=Resumo!$F$15,IF(B170&gt;=Resumo!$D$15,7,""),IF(B170&lt;=Resumo!$F$16,IF(B170&gt;=Resumo!$D$16,8,""),""))</f>
        <v>7</v>
      </c>
      <c r="AD170" s="150">
        <f>IF(B170&lt;=Resumo!$F$17,IF(B170&gt;=Resumo!$D$17,9,""),IF(B170&lt;=Resumo!$F$18,IF(B170&gt;=Resumo!$D$18,10,""),""))</f>
        <v>9</v>
      </c>
      <c r="AE170" s="15">
        <f t="shared" ref="AE170:AE201" si="55">SUM(Z170:AD170)</f>
        <v>25</v>
      </c>
      <c r="AF170" s="15" t="str">
        <f>IF(AE170=1,Resumo!$G$9,IF(AE170=2,Resumo!$G$10,IF(AE170=3,Resumo!$G$11,IF(AE170=4,Resumo!$G$12,IF(AE170=5,Resumo!$G$13,IF(AE170=6,Resumo!$G$14,IF(AE170=7,Resumo!$G$15,IF(AE170=8,Resumo!$G$16,IF(AE170=9,Resumo!$G$17,IF(AE170=10,Resumo!$G$18,""))))))))))</f>
        <v/>
      </c>
      <c r="AH170" s="15" t="str">
        <f t="shared" ref="AH170:AH190" si="56">IF(B170=Y170,1,"")</f>
        <v/>
      </c>
      <c r="AI170" s="15">
        <f t="shared" ref="AI170:AI190" si="57">IF(AH169=1,F170,AI169+F170)</f>
        <v>0</v>
      </c>
      <c r="AJ170" s="15" t="e">
        <f>IF(AE170=1,'Fase 1'!$AI$7*'Fase 1'!$AQ$10,IF(AE170=2,'Fase 1'!$AI$7*'Fase 1'!$AQ$11,IF(AE170=3,'Fase 1'!$AI$7*'Fase 1'!$AQ$12,IF(AE170=4,'Fase 1'!$AI$7*'Fase 2'!$AQ$10,IF(AE170=5,'Fase 1'!$AI$7*'Fase 2'!$AQ$11,IF(AE170=6,'Fase 1'!$AI$7*'Fase 2'!$AQ$12,IF(AE170&gt;=7,'Fase 1'!$AI$7*'Fase 1'!$AJ$7,"")))))))</f>
        <v>#VALUE!</v>
      </c>
      <c r="AK170" s="15" t="str">
        <f>IF(AE170=1,'Fase 1'!$AQ$14,IF(AE170=2,'Fase 1'!$AQ$15,IF(AE170=3,'Fase 1'!$AQ$16,IF(AE170=4,'Fase 2'!$AQ$14,IF(AE170=5,'Fase 2'!$AQ$15,IF(AE170=6,'Fase 2'!$AQ$16,IF(AE170=7,'Fase 3'!$AQ$11,IF(AE170=8,'Fase 4'!$AQ$12,IF(AE170=9,'Fase 4'!$AQ$12,IF(AE170=10,'Fase 4'!$AQ$12,""))))))))))</f>
        <v/>
      </c>
      <c r="AL170" s="15" t="str">
        <f t="shared" ref="AL170:AL190" si="58">IF(AN170="","",AM169-AN170)</f>
        <v/>
      </c>
      <c r="AM170" s="15" t="str">
        <f t="shared" ref="AM170:AM201" si="59">IF(D170="",IF(F170="",AL170,IF(F170&gt;=AK170-AL170,AK170,AL170+F170)),IF(F170="",AK170,IF(F170&gt;=AK170-AL170,AK170,AK170)))</f>
        <v/>
      </c>
      <c r="AN170" s="15" t="str">
        <f>IF(AE170=0,"",IF(AE170&lt;=3,'Fase 1'!$AM$7*'Fase 1'!$AN$7,IF(AE170=4,'Fase 2'!$AM$7*'Fase 2'!$AN$14,IF(AE170=5,'Fase 2'!$AM$7*'Fase 2'!$AN$15,IF(AE170=6,'Fase 2'!$AM$7*'Fase 2'!$AN$16,IF(AE170=7,'Fase 3'!$AM$7*'Fase 3'!$AN$7,IF(AE170=8,'Fase 4'!$AM$7*'Fase 4'!$AN$14,IF(AE170=8,'Fase 4'!$AM$7*'Fase 4'!$AN$14,IF(AE170=9,'Fase 4'!$AM$7*'Fase 4'!$AN$15,IF(AE170=10,'Fase 4'!$AM$7*'Fase 4'!$AN$16,""))))))))))</f>
        <v/>
      </c>
    </row>
    <row r="171" spans="2:40" x14ac:dyDescent="0.25">
      <c r="B171" s="157" t="str">
        <f>IF(B170="","",IF(B170&lt;'Fase 1'!$B$5,B170+1,""))</f>
        <v/>
      </c>
      <c r="C171" s="158" t="str">
        <f t="shared" si="50"/>
        <v/>
      </c>
      <c r="D171" s="159" t="str">
        <f t="shared" si="51"/>
        <v/>
      </c>
      <c r="E171" s="160" t="str">
        <f t="shared" si="52"/>
        <v/>
      </c>
      <c r="F171" s="165"/>
      <c r="G171" s="162" t="str">
        <f>IF('Fase 1'!$B$5="","",IF($G$5="","",IF(AJ171="","",IF(100-(AK171-AL171)/AJ171*100&lt;10,"&lt; 10",100-(AK171-AL171)/AJ171*100))))</f>
        <v/>
      </c>
      <c r="H171" s="168"/>
      <c r="I171" s="167"/>
      <c r="M171" s="153" t="str">
        <f>IF($AE171=1,IF($B171&lt;=M170,M170,Resumo!$H$9+M170),"")</f>
        <v/>
      </c>
      <c r="N171" s="153" t="str">
        <f>IF($AE171=2,IF($B171&lt;=N170,N170,Resumo!$H$10+N170),IF($AE172-$AE171=0,"",M171))</f>
        <v/>
      </c>
      <c r="O171" s="153" t="str">
        <f>IF($AE171=3,IF($B171&lt;=O170,O170,Resumo!$H$11+O170),IF($AE172-$AE171=0,"",N171))</f>
        <v/>
      </c>
      <c r="P171" s="153" t="str">
        <f>IF($AE171=4,IF($B171&lt;=P170,P170,Resumo!$H$12+P170),IF($AE172-$AE171=0,"",O171))</f>
        <v/>
      </c>
      <c r="Q171" s="153" t="str">
        <f>IF($AE171=5,IF($B171&lt;=Q170,Q170,Resumo!$H$13+Q170),IF($AE172-$AE171=0,"",P171))</f>
        <v/>
      </c>
      <c r="R171" s="153" t="str">
        <f>IF($AE171=6,IF($B171&lt;=R170,R170,Resumo!$H$14+R170),IF($AE172-$AE171=0,"",Q171))</f>
        <v/>
      </c>
      <c r="S171" s="153" t="str">
        <f>IF($AE171=7,IF($B171&lt;=S170,S170,Resumo!$H$15+S170),IF($AE172-$AE171=0,"",R171))</f>
        <v/>
      </c>
      <c r="T171" s="153" t="str">
        <f>IF($AE171=8,IF($B171&lt;=T170,T170,Resumo!$H$16+T170),IF($AE172-$AE171=0,"",S171))</f>
        <v/>
      </c>
      <c r="U171" s="153" t="str">
        <f>IF($AE171=9,IF($B171&lt;=U170,U170,Resumo!$H$17+U170),IF($AE172-$AE171=0,"",T171))</f>
        <v/>
      </c>
      <c r="V171" s="153" t="str">
        <f>IF($AE171=10,IF($B171&lt;=V170,V170,Resumo!$H$18+V170),IF($AE172-$AE171=0,"",U171))</f>
        <v/>
      </c>
      <c r="X171" s="150">
        <f t="shared" si="53"/>
        <v>0</v>
      </c>
      <c r="Y171" s="150">
        <f t="shared" si="54"/>
        <v>0</v>
      </c>
      <c r="Z171" s="150">
        <f>IF(B171&lt;=Resumo!$F$9,1,IF(B171&lt;=Resumo!$F$10,2,""))</f>
        <v>1</v>
      </c>
      <c r="AA171" s="150">
        <f>IF(B171&lt;=Resumo!$F$11,IF(B171&gt;=Resumo!$D$11,3,""),IF(B171&lt;=Resumo!$F$12,IF(B171&gt;=Resumo!$D$12,4,""),""))</f>
        <v>3</v>
      </c>
      <c r="AB171" s="150">
        <f>IF(B171&lt;=Resumo!$F$13,IF(B171&gt;=Resumo!$D$13,5,""),IF(B171&lt;=Resumo!$F$14,IF(B171&gt;=Resumo!$D$14,6,""),""))</f>
        <v>5</v>
      </c>
      <c r="AC171" s="150">
        <f>IF(B171&lt;=Resumo!$F$15,IF(B171&gt;=Resumo!$D$15,7,""),IF(B171&lt;=Resumo!$F$16,IF(B171&gt;=Resumo!$D$16,8,""),""))</f>
        <v>7</v>
      </c>
      <c r="AD171" s="150">
        <f>IF(B171&lt;=Resumo!$F$17,IF(B171&gt;=Resumo!$D$17,9,""),IF(B171&lt;=Resumo!$F$18,IF(B171&gt;=Resumo!$D$18,10,""),""))</f>
        <v>9</v>
      </c>
      <c r="AE171" s="15">
        <f t="shared" si="55"/>
        <v>25</v>
      </c>
      <c r="AF171" s="15" t="str">
        <f>IF(AE171=1,Resumo!$G$9,IF(AE171=2,Resumo!$G$10,IF(AE171=3,Resumo!$G$11,IF(AE171=4,Resumo!$G$12,IF(AE171=5,Resumo!$G$13,IF(AE171=6,Resumo!$G$14,IF(AE171=7,Resumo!$G$15,IF(AE171=8,Resumo!$G$16,IF(AE171=9,Resumo!$G$17,IF(AE171=10,Resumo!$G$18,""))))))))))</f>
        <v/>
      </c>
      <c r="AH171" s="15" t="str">
        <f t="shared" si="56"/>
        <v/>
      </c>
      <c r="AI171" s="15">
        <f t="shared" si="57"/>
        <v>0</v>
      </c>
      <c r="AJ171" s="15" t="e">
        <f>IF(AE171=1,'Fase 1'!$AI$7*'Fase 1'!$AQ$10,IF(AE171=2,'Fase 1'!$AI$7*'Fase 1'!$AQ$11,IF(AE171=3,'Fase 1'!$AI$7*'Fase 1'!$AQ$12,IF(AE171=4,'Fase 1'!$AI$7*'Fase 2'!$AQ$10,IF(AE171=5,'Fase 1'!$AI$7*'Fase 2'!$AQ$11,IF(AE171=6,'Fase 1'!$AI$7*'Fase 2'!$AQ$12,IF(AE171&gt;=7,'Fase 1'!$AI$7*'Fase 1'!$AJ$7,"")))))))</f>
        <v>#VALUE!</v>
      </c>
      <c r="AK171" s="15" t="str">
        <f>IF(AE171=1,'Fase 1'!$AQ$14,IF(AE171=2,'Fase 1'!$AQ$15,IF(AE171=3,'Fase 1'!$AQ$16,IF(AE171=4,'Fase 2'!$AQ$14,IF(AE171=5,'Fase 2'!$AQ$15,IF(AE171=6,'Fase 2'!$AQ$16,IF(AE171=7,'Fase 3'!$AQ$11,IF(AE171=8,'Fase 4'!$AQ$12,IF(AE171=9,'Fase 4'!$AQ$12,IF(AE171=10,'Fase 4'!$AQ$12,""))))))))))</f>
        <v/>
      </c>
      <c r="AL171" s="15" t="str">
        <f t="shared" si="58"/>
        <v/>
      </c>
      <c r="AM171" s="15" t="str">
        <f t="shared" si="59"/>
        <v/>
      </c>
      <c r="AN171" s="15" t="str">
        <f>IF(AE171=0,"",IF(AE171&lt;=3,'Fase 1'!$AM$7*'Fase 1'!$AN$7,IF(AE171=4,'Fase 2'!$AM$7*'Fase 2'!$AN$14,IF(AE171=5,'Fase 2'!$AM$7*'Fase 2'!$AN$15,IF(AE171=6,'Fase 2'!$AM$7*'Fase 2'!$AN$16,IF(AE171=7,'Fase 3'!$AM$7*'Fase 3'!$AN$7,IF(AE171=8,'Fase 4'!$AM$7*'Fase 4'!$AN$14,IF(AE171=8,'Fase 4'!$AM$7*'Fase 4'!$AN$14,IF(AE171=9,'Fase 4'!$AM$7*'Fase 4'!$AN$15,IF(AE171=10,'Fase 4'!$AM$7*'Fase 4'!$AN$16,""))))))))))</f>
        <v/>
      </c>
    </row>
    <row r="172" spans="2:40" x14ac:dyDescent="0.25">
      <c r="B172" s="157" t="str">
        <f>IF(B171="","",IF(B171&lt;'Fase 1'!$B$5,B171+1,""))</f>
        <v/>
      </c>
      <c r="C172" s="158" t="str">
        <f t="shared" si="50"/>
        <v/>
      </c>
      <c r="D172" s="159" t="str">
        <f t="shared" si="51"/>
        <v/>
      </c>
      <c r="E172" s="160" t="str">
        <f t="shared" si="52"/>
        <v/>
      </c>
      <c r="F172" s="165"/>
      <c r="G172" s="162" t="str">
        <f>IF('Fase 1'!$B$5="","",IF($G$5="","",IF(AJ172="","",IF(100-(AK172-AL172)/AJ172*100&lt;10,"&lt; 10",100-(AK172-AL172)/AJ172*100))))</f>
        <v/>
      </c>
      <c r="H172" s="168"/>
      <c r="I172" s="167"/>
      <c r="M172" s="153" t="str">
        <f>IF($AE172=1,IF($B172&lt;=M171,M171,Resumo!$H$9+M171),"")</f>
        <v/>
      </c>
      <c r="N172" s="153" t="str">
        <f>IF($AE172=2,IF($B172&lt;=N171,N171,Resumo!$H$10+N171),IF($AE173-$AE172=0,"",M172))</f>
        <v/>
      </c>
      <c r="O172" s="153" t="str">
        <f>IF($AE172=3,IF($B172&lt;=O171,O171,Resumo!$H$11+O171),IF($AE173-$AE172=0,"",N172))</f>
        <v/>
      </c>
      <c r="P172" s="153" t="str">
        <f>IF($AE172=4,IF($B172&lt;=P171,P171,Resumo!$H$12+P171),IF($AE173-$AE172=0,"",O172))</f>
        <v/>
      </c>
      <c r="Q172" s="153" t="str">
        <f>IF($AE172=5,IF($B172&lt;=Q171,Q171,Resumo!$H$13+Q171),IF($AE173-$AE172=0,"",P172))</f>
        <v/>
      </c>
      <c r="R172" s="153" t="str">
        <f>IF($AE172=6,IF($B172&lt;=R171,R171,Resumo!$H$14+R171),IF($AE173-$AE172=0,"",Q172))</f>
        <v/>
      </c>
      <c r="S172" s="153" t="str">
        <f>IF($AE172=7,IF($B172&lt;=S171,S171,Resumo!$H$15+S171),IF($AE173-$AE172=0,"",R172))</f>
        <v/>
      </c>
      <c r="T172" s="153" t="str">
        <f>IF($AE172=8,IF($B172&lt;=T171,T171,Resumo!$H$16+T171),IF($AE173-$AE172=0,"",S172))</f>
        <v/>
      </c>
      <c r="U172" s="153" t="str">
        <f>IF($AE172=9,IF($B172&lt;=U171,U171,Resumo!$H$17+U171),IF($AE173-$AE172=0,"",T172))</f>
        <v/>
      </c>
      <c r="V172" s="153" t="str">
        <f>IF($AE172=10,IF($B172&lt;=V171,V171,Resumo!$H$18+V171),IF($AE173-$AE172=0,"",U172))</f>
        <v/>
      </c>
      <c r="X172" s="150">
        <f t="shared" si="53"/>
        <v>0</v>
      </c>
      <c r="Y172" s="150">
        <f t="shared" si="54"/>
        <v>0</v>
      </c>
      <c r="Z172" s="150">
        <f>IF(B172&lt;=Resumo!$F$9,1,IF(B172&lt;=Resumo!$F$10,2,""))</f>
        <v>1</v>
      </c>
      <c r="AA172" s="150">
        <f>IF(B172&lt;=Resumo!$F$11,IF(B172&gt;=Resumo!$D$11,3,""),IF(B172&lt;=Resumo!$F$12,IF(B172&gt;=Resumo!$D$12,4,""),""))</f>
        <v>3</v>
      </c>
      <c r="AB172" s="150">
        <f>IF(B172&lt;=Resumo!$F$13,IF(B172&gt;=Resumo!$D$13,5,""),IF(B172&lt;=Resumo!$F$14,IF(B172&gt;=Resumo!$D$14,6,""),""))</f>
        <v>5</v>
      </c>
      <c r="AC172" s="150">
        <f>IF(B172&lt;=Resumo!$F$15,IF(B172&gt;=Resumo!$D$15,7,""),IF(B172&lt;=Resumo!$F$16,IF(B172&gt;=Resumo!$D$16,8,""),""))</f>
        <v>7</v>
      </c>
      <c r="AD172" s="150">
        <f>IF(B172&lt;=Resumo!$F$17,IF(B172&gt;=Resumo!$D$17,9,""),IF(B172&lt;=Resumo!$F$18,IF(B172&gt;=Resumo!$D$18,10,""),""))</f>
        <v>9</v>
      </c>
      <c r="AE172" s="15">
        <f t="shared" si="55"/>
        <v>25</v>
      </c>
      <c r="AF172" s="15" t="str">
        <f>IF(AE172=1,Resumo!$G$9,IF(AE172=2,Resumo!$G$10,IF(AE172=3,Resumo!$G$11,IF(AE172=4,Resumo!$G$12,IF(AE172=5,Resumo!$G$13,IF(AE172=6,Resumo!$G$14,IF(AE172=7,Resumo!$G$15,IF(AE172=8,Resumo!$G$16,IF(AE172=9,Resumo!$G$17,IF(AE172=10,Resumo!$G$18,""))))))))))</f>
        <v/>
      </c>
      <c r="AH172" s="15" t="str">
        <f t="shared" si="56"/>
        <v/>
      </c>
      <c r="AI172" s="15">
        <f t="shared" si="57"/>
        <v>0</v>
      </c>
      <c r="AJ172" s="15" t="e">
        <f>IF(AE172=1,'Fase 1'!$AI$7*'Fase 1'!$AQ$10,IF(AE172=2,'Fase 1'!$AI$7*'Fase 1'!$AQ$11,IF(AE172=3,'Fase 1'!$AI$7*'Fase 1'!$AQ$12,IF(AE172=4,'Fase 1'!$AI$7*'Fase 2'!$AQ$10,IF(AE172=5,'Fase 1'!$AI$7*'Fase 2'!$AQ$11,IF(AE172=6,'Fase 1'!$AI$7*'Fase 2'!$AQ$12,IF(AE172&gt;=7,'Fase 1'!$AI$7*'Fase 1'!$AJ$7,"")))))))</f>
        <v>#VALUE!</v>
      </c>
      <c r="AK172" s="15" t="str">
        <f>IF(AE172=1,'Fase 1'!$AQ$14,IF(AE172=2,'Fase 1'!$AQ$15,IF(AE172=3,'Fase 1'!$AQ$16,IF(AE172=4,'Fase 2'!$AQ$14,IF(AE172=5,'Fase 2'!$AQ$15,IF(AE172=6,'Fase 2'!$AQ$16,IF(AE172=7,'Fase 3'!$AQ$11,IF(AE172=8,'Fase 4'!$AQ$12,IF(AE172=9,'Fase 4'!$AQ$12,IF(AE172=10,'Fase 4'!$AQ$12,""))))))))))</f>
        <v/>
      </c>
      <c r="AL172" s="15" t="str">
        <f t="shared" si="58"/>
        <v/>
      </c>
      <c r="AM172" s="15" t="str">
        <f t="shared" si="59"/>
        <v/>
      </c>
      <c r="AN172" s="15" t="str">
        <f>IF(AE172=0,"",IF(AE172&lt;=3,'Fase 1'!$AM$7*'Fase 1'!$AN$7,IF(AE172=4,'Fase 2'!$AM$7*'Fase 2'!$AN$14,IF(AE172=5,'Fase 2'!$AM$7*'Fase 2'!$AN$15,IF(AE172=6,'Fase 2'!$AM$7*'Fase 2'!$AN$16,IF(AE172=7,'Fase 3'!$AM$7*'Fase 3'!$AN$7,IF(AE172=8,'Fase 4'!$AM$7*'Fase 4'!$AN$14,IF(AE172=8,'Fase 4'!$AM$7*'Fase 4'!$AN$14,IF(AE172=9,'Fase 4'!$AM$7*'Fase 4'!$AN$15,IF(AE172=10,'Fase 4'!$AM$7*'Fase 4'!$AN$16,""))))))))))</f>
        <v/>
      </c>
    </row>
    <row r="173" spans="2:40" x14ac:dyDescent="0.25">
      <c r="B173" s="157" t="str">
        <f>IF(B172="","",IF(B172&lt;'Fase 1'!$B$5,B172+1,""))</f>
        <v/>
      </c>
      <c r="C173" s="158" t="str">
        <f t="shared" si="50"/>
        <v/>
      </c>
      <c r="D173" s="159" t="str">
        <f t="shared" si="51"/>
        <v/>
      </c>
      <c r="E173" s="160" t="str">
        <f t="shared" si="52"/>
        <v/>
      </c>
      <c r="F173" s="165"/>
      <c r="G173" s="162" t="str">
        <f>IF('Fase 1'!$B$5="","",IF($G$5="","",IF(AJ173="","",IF(100-(AK173-AL173)/AJ173*100&lt;10,"&lt; 10",100-(AK173-AL173)/AJ173*100))))</f>
        <v/>
      </c>
      <c r="H173" s="168"/>
      <c r="I173" s="167"/>
      <c r="M173" s="153" t="str">
        <f>IF($AE173=1,IF($B173&lt;=M172,M172,Resumo!$H$9+M172),"")</f>
        <v/>
      </c>
      <c r="N173" s="153" t="str">
        <f>IF($AE173=2,IF($B173&lt;=N172,N172,Resumo!$H$10+N172),IF($AE174-$AE173=0,"",M173))</f>
        <v/>
      </c>
      <c r="O173" s="153" t="str">
        <f>IF($AE173=3,IF($B173&lt;=O172,O172,Resumo!$H$11+O172),IF($AE174-$AE173=0,"",N173))</f>
        <v/>
      </c>
      <c r="P173" s="153" t="str">
        <f>IF($AE173=4,IF($B173&lt;=P172,P172,Resumo!$H$12+P172),IF($AE174-$AE173=0,"",O173))</f>
        <v/>
      </c>
      <c r="Q173" s="153" t="str">
        <f>IF($AE173=5,IF($B173&lt;=Q172,Q172,Resumo!$H$13+Q172),IF($AE174-$AE173=0,"",P173))</f>
        <v/>
      </c>
      <c r="R173" s="153" t="str">
        <f>IF($AE173=6,IF($B173&lt;=R172,R172,Resumo!$H$14+R172),IF($AE174-$AE173=0,"",Q173))</f>
        <v/>
      </c>
      <c r="S173" s="153" t="str">
        <f>IF($AE173=7,IF($B173&lt;=S172,S172,Resumo!$H$15+S172),IF($AE174-$AE173=0,"",R173))</f>
        <v/>
      </c>
      <c r="T173" s="153" t="str">
        <f>IF($AE173=8,IF($B173&lt;=T172,T172,Resumo!$H$16+T172),IF($AE174-$AE173=0,"",S173))</f>
        <v/>
      </c>
      <c r="U173" s="153" t="str">
        <f>IF($AE173=9,IF($B173&lt;=U172,U172,Resumo!$H$17+U172),IF($AE174-$AE173=0,"",T173))</f>
        <v/>
      </c>
      <c r="V173" s="153" t="str">
        <f>IF($AE173=10,IF($B173&lt;=V172,V172,Resumo!$H$18+V172),IF($AE174-$AE173=0,"",U173))</f>
        <v/>
      </c>
      <c r="X173" s="150">
        <f t="shared" si="53"/>
        <v>0</v>
      </c>
      <c r="Y173" s="150">
        <f t="shared" si="54"/>
        <v>0</v>
      </c>
      <c r="Z173" s="150">
        <f>IF(B173&lt;=Resumo!$F$9,1,IF(B173&lt;=Resumo!$F$10,2,""))</f>
        <v>1</v>
      </c>
      <c r="AA173" s="150">
        <f>IF(B173&lt;=Resumo!$F$11,IF(B173&gt;=Resumo!$D$11,3,""),IF(B173&lt;=Resumo!$F$12,IF(B173&gt;=Resumo!$D$12,4,""),""))</f>
        <v>3</v>
      </c>
      <c r="AB173" s="150">
        <f>IF(B173&lt;=Resumo!$F$13,IF(B173&gt;=Resumo!$D$13,5,""),IF(B173&lt;=Resumo!$F$14,IF(B173&gt;=Resumo!$D$14,6,""),""))</f>
        <v>5</v>
      </c>
      <c r="AC173" s="150">
        <f>IF(B173&lt;=Resumo!$F$15,IF(B173&gt;=Resumo!$D$15,7,""),IF(B173&lt;=Resumo!$F$16,IF(B173&gt;=Resumo!$D$16,8,""),""))</f>
        <v>7</v>
      </c>
      <c r="AD173" s="150">
        <f>IF(B173&lt;=Resumo!$F$17,IF(B173&gt;=Resumo!$D$17,9,""),IF(B173&lt;=Resumo!$F$18,IF(B173&gt;=Resumo!$D$18,10,""),""))</f>
        <v>9</v>
      </c>
      <c r="AE173" s="15">
        <f t="shared" si="55"/>
        <v>25</v>
      </c>
      <c r="AF173" s="15" t="str">
        <f>IF(AE173=1,Resumo!$G$9,IF(AE173=2,Resumo!$G$10,IF(AE173=3,Resumo!$G$11,IF(AE173=4,Resumo!$G$12,IF(AE173=5,Resumo!$G$13,IF(AE173=6,Resumo!$G$14,IF(AE173=7,Resumo!$G$15,IF(AE173=8,Resumo!$G$16,IF(AE173=9,Resumo!$G$17,IF(AE173=10,Resumo!$G$18,""))))))))))</f>
        <v/>
      </c>
      <c r="AH173" s="15" t="str">
        <f t="shared" si="56"/>
        <v/>
      </c>
      <c r="AI173" s="15">
        <f t="shared" si="57"/>
        <v>0</v>
      </c>
      <c r="AJ173" s="15" t="e">
        <f>IF(AE173=1,'Fase 1'!$AI$7*'Fase 1'!$AQ$10,IF(AE173=2,'Fase 1'!$AI$7*'Fase 1'!$AQ$11,IF(AE173=3,'Fase 1'!$AI$7*'Fase 1'!$AQ$12,IF(AE173=4,'Fase 1'!$AI$7*'Fase 2'!$AQ$10,IF(AE173=5,'Fase 1'!$AI$7*'Fase 2'!$AQ$11,IF(AE173=6,'Fase 1'!$AI$7*'Fase 2'!$AQ$12,IF(AE173&gt;=7,'Fase 1'!$AI$7*'Fase 1'!$AJ$7,"")))))))</f>
        <v>#VALUE!</v>
      </c>
      <c r="AK173" s="15" t="str">
        <f>IF(AE173=1,'Fase 1'!$AQ$14,IF(AE173=2,'Fase 1'!$AQ$15,IF(AE173=3,'Fase 1'!$AQ$16,IF(AE173=4,'Fase 2'!$AQ$14,IF(AE173=5,'Fase 2'!$AQ$15,IF(AE173=6,'Fase 2'!$AQ$16,IF(AE173=7,'Fase 3'!$AQ$11,IF(AE173=8,'Fase 4'!$AQ$12,IF(AE173=9,'Fase 4'!$AQ$12,IF(AE173=10,'Fase 4'!$AQ$12,""))))))))))</f>
        <v/>
      </c>
      <c r="AL173" s="15" t="str">
        <f t="shared" si="58"/>
        <v/>
      </c>
      <c r="AM173" s="15" t="str">
        <f t="shared" si="59"/>
        <v/>
      </c>
      <c r="AN173" s="15" t="str">
        <f>IF(AE173=0,"",IF(AE173&lt;=3,'Fase 1'!$AM$7*'Fase 1'!$AN$7,IF(AE173=4,'Fase 2'!$AM$7*'Fase 2'!$AN$14,IF(AE173=5,'Fase 2'!$AM$7*'Fase 2'!$AN$15,IF(AE173=6,'Fase 2'!$AM$7*'Fase 2'!$AN$16,IF(AE173=7,'Fase 3'!$AM$7*'Fase 3'!$AN$7,IF(AE173=8,'Fase 4'!$AM$7*'Fase 4'!$AN$14,IF(AE173=8,'Fase 4'!$AM$7*'Fase 4'!$AN$14,IF(AE173=9,'Fase 4'!$AM$7*'Fase 4'!$AN$15,IF(AE173=10,'Fase 4'!$AM$7*'Fase 4'!$AN$16,""))))))))))</f>
        <v/>
      </c>
    </row>
    <row r="174" spans="2:40" x14ac:dyDescent="0.25">
      <c r="B174" s="157" t="str">
        <f>IF(B173="","",IF(B173&lt;'Fase 1'!$B$5,B173+1,""))</f>
        <v/>
      </c>
      <c r="C174" s="158" t="str">
        <f t="shared" si="50"/>
        <v/>
      </c>
      <c r="D174" s="159" t="str">
        <f t="shared" si="51"/>
        <v/>
      </c>
      <c r="E174" s="160" t="str">
        <f t="shared" si="52"/>
        <v/>
      </c>
      <c r="F174" s="165"/>
      <c r="G174" s="162" t="str">
        <f>IF('Fase 1'!$B$5="","",IF($G$5="","",IF(AJ174="","",IF(100-(AK174-AL174)/AJ174*100&lt;10,"&lt; 10",100-(AK174-AL174)/AJ174*100))))</f>
        <v/>
      </c>
      <c r="H174" s="168"/>
      <c r="I174" s="167"/>
      <c r="M174" s="153" t="str">
        <f>IF($AE174=1,IF($B174&lt;=M173,M173,Resumo!$H$9+M173),"")</f>
        <v/>
      </c>
      <c r="N174" s="153" t="str">
        <f>IF($AE174=2,IF($B174&lt;=N173,N173,Resumo!$H$10+N173),IF($AE175-$AE174=0,"",M174))</f>
        <v/>
      </c>
      <c r="O174" s="153" t="str">
        <f>IF($AE174=3,IF($B174&lt;=O173,O173,Resumo!$H$11+O173),IF($AE175-$AE174=0,"",N174))</f>
        <v/>
      </c>
      <c r="P174" s="153" t="str">
        <f>IF($AE174=4,IF($B174&lt;=P173,P173,Resumo!$H$12+P173),IF($AE175-$AE174=0,"",O174))</f>
        <v/>
      </c>
      <c r="Q174" s="153" t="str">
        <f>IF($AE174=5,IF($B174&lt;=Q173,Q173,Resumo!$H$13+Q173),IF($AE175-$AE174=0,"",P174))</f>
        <v/>
      </c>
      <c r="R174" s="153" t="str">
        <f>IF($AE174=6,IF($B174&lt;=R173,R173,Resumo!$H$14+R173),IF($AE175-$AE174=0,"",Q174))</f>
        <v/>
      </c>
      <c r="S174" s="153" t="str">
        <f>IF($AE174=7,IF($B174&lt;=S173,S173,Resumo!$H$15+S173),IF($AE175-$AE174=0,"",R174))</f>
        <v/>
      </c>
      <c r="T174" s="153" t="str">
        <f>IF($AE174=8,IF($B174&lt;=T173,T173,Resumo!$H$16+T173),IF($AE175-$AE174=0,"",S174))</f>
        <v/>
      </c>
      <c r="U174" s="153" t="str">
        <f>IF($AE174=9,IF($B174&lt;=U173,U173,Resumo!$H$17+U173),IF($AE175-$AE174=0,"",T174))</f>
        <v/>
      </c>
      <c r="V174" s="153" t="str">
        <f>IF($AE174=10,IF($B174&lt;=V173,V173,Resumo!$H$18+V173),IF($AE175-$AE174=0,"",U174))</f>
        <v/>
      </c>
      <c r="X174" s="150">
        <f t="shared" si="53"/>
        <v>0</v>
      </c>
      <c r="Y174" s="150">
        <f t="shared" si="54"/>
        <v>0</v>
      </c>
      <c r="Z174" s="150">
        <f>IF(B174&lt;=Resumo!$F$9,1,IF(B174&lt;=Resumo!$F$10,2,""))</f>
        <v>1</v>
      </c>
      <c r="AA174" s="150">
        <f>IF(B174&lt;=Resumo!$F$11,IF(B174&gt;=Resumo!$D$11,3,""),IF(B174&lt;=Resumo!$F$12,IF(B174&gt;=Resumo!$D$12,4,""),""))</f>
        <v>3</v>
      </c>
      <c r="AB174" s="150">
        <f>IF(B174&lt;=Resumo!$F$13,IF(B174&gt;=Resumo!$D$13,5,""),IF(B174&lt;=Resumo!$F$14,IF(B174&gt;=Resumo!$D$14,6,""),""))</f>
        <v>5</v>
      </c>
      <c r="AC174" s="150">
        <f>IF(B174&lt;=Resumo!$F$15,IF(B174&gt;=Resumo!$D$15,7,""),IF(B174&lt;=Resumo!$F$16,IF(B174&gt;=Resumo!$D$16,8,""),""))</f>
        <v>7</v>
      </c>
      <c r="AD174" s="150">
        <f>IF(B174&lt;=Resumo!$F$17,IF(B174&gt;=Resumo!$D$17,9,""),IF(B174&lt;=Resumo!$F$18,IF(B174&gt;=Resumo!$D$18,10,""),""))</f>
        <v>9</v>
      </c>
      <c r="AE174" s="15">
        <f t="shared" si="55"/>
        <v>25</v>
      </c>
      <c r="AF174" s="15" t="str">
        <f>IF(AE174=1,Resumo!$G$9,IF(AE174=2,Resumo!$G$10,IF(AE174=3,Resumo!$G$11,IF(AE174=4,Resumo!$G$12,IF(AE174=5,Resumo!$G$13,IF(AE174=6,Resumo!$G$14,IF(AE174=7,Resumo!$G$15,IF(AE174=8,Resumo!$G$16,IF(AE174=9,Resumo!$G$17,IF(AE174=10,Resumo!$G$18,""))))))))))</f>
        <v/>
      </c>
      <c r="AH174" s="15" t="str">
        <f t="shared" si="56"/>
        <v/>
      </c>
      <c r="AI174" s="15">
        <f t="shared" si="57"/>
        <v>0</v>
      </c>
      <c r="AJ174" s="15" t="e">
        <f>IF(AE174=1,'Fase 1'!$AI$7*'Fase 1'!$AQ$10,IF(AE174=2,'Fase 1'!$AI$7*'Fase 1'!$AQ$11,IF(AE174=3,'Fase 1'!$AI$7*'Fase 1'!$AQ$12,IF(AE174=4,'Fase 1'!$AI$7*'Fase 2'!$AQ$10,IF(AE174=5,'Fase 1'!$AI$7*'Fase 2'!$AQ$11,IF(AE174=6,'Fase 1'!$AI$7*'Fase 2'!$AQ$12,IF(AE174&gt;=7,'Fase 1'!$AI$7*'Fase 1'!$AJ$7,"")))))))</f>
        <v>#VALUE!</v>
      </c>
      <c r="AK174" s="15" t="str">
        <f>IF(AE174=1,'Fase 1'!$AQ$14,IF(AE174=2,'Fase 1'!$AQ$15,IF(AE174=3,'Fase 1'!$AQ$16,IF(AE174=4,'Fase 2'!$AQ$14,IF(AE174=5,'Fase 2'!$AQ$15,IF(AE174=6,'Fase 2'!$AQ$16,IF(AE174=7,'Fase 3'!$AQ$11,IF(AE174=8,'Fase 4'!$AQ$12,IF(AE174=9,'Fase 4'!$AQ$12,IF(AE174=10,'Fase 4'!$AQ$12,""))))))))))</f>
        <v/>
      </c>
      <c r="AL174" s="15" t="str">
        <f t="shared" si="58"/>
        <v/>
      </c>
      <c r="AM174" s="15" t="str">
        <f t="shared" si="59"/>
        <v/>
      </c>
      <c r="AN174" s="15" t="str">
        <f>IF(AE174=0,"",IF(AE174&lt;=3,'Fase 1'!$AM$7*'Fase 1'!$AN$7,IF(AE174=4,'Fase 2'!$AM$7*'Fase 2'!$AN$14,IF(AE174=5,'Fase 2'!$AM$7*'Fase 2'!$AN$15,IF(AE174=6,'Fase 2'!$AM$7*'Fase 2'!$AN$16,IF(AE174=7,'Fase 3'!$AM$7*'Fase 3'!$AN$7,IF(AE174=8,'Fase 4'!$AM$7*'Fase 4'!$AN$14,IF(AE174=8,'Fase 4'!$AM$7*'Fase 4'!$AN$14,IF(AE174=9,'Fase 4'!$AM$7*'Fase 4'!$AN$15,IF(AE174=10,'Fase 4'!$AM$7*'Fase 4'!$AN$16,""))))))))))</f>
        <v/>
      </c>
    </row>
    <row r="175" spans="2:40" x14ac:dyDescent="0.25">
      <c r="B175" s="157" t="str">
        <f>IF(B174="","",IF(B174&lt;'Fase 1'!$B$5,B174+1,""))</f>
        <v/>
      </c>
      <c r="C175" s="158" t="str">
        <f t="shared" si="50"/>
        <v/>
      </c>
      <c r="D175" s="159" t="str">
        <f t="shared" si="51"/>
        <v/>
      </c>
      <c r="E175" s="160" t="str">
        <f t="shared" si="52"/>
        <v/>
      </c>
      <c r="F175" s="165"/>
      <c r="G175" s="162" t="str">
        <f>IF('Fase 1'!$B$5="","",IF($G$5="","",IF(AJ175="","",IF(100-(AK175-AL175)/AJ175*100&lt;10,"&lt; 10",100-(AK175-AL175)/AJ175*100))))</f>
        <v/>
      </c>
      <c r="H175" s="168"/>
      <c r="I175" s="167"/>
      <c r="M175" s="153" t="str">
        <f>IF($AE175=1,IF($B175&lt;=M174,M174,Resumo!$H$9+M174),"")</f>
        <v/>
      </c>
      <c r="N175" s="153" t="str">
        <f>IF($AE175=2,IF($B175&lt;=N174,N174,Resumo!$H$10+N174),IF($AE176-$AE175=0,"",M175))</f>
        <v/>
      </c>
      <c r="O175" s="153" t="str">
        <f>IF($AE175=3,IF($B175&lt;=O174,O174,Resumo!$H$11+O174),IF($AE176-$AE175=0,"",N175))</f>
        <v/>
      </c>
      <c r="P175" s="153" t="str">
        <f>IF($AE175=4,IF($B175&lt;=P174,P174,Resumo!$H$12+P174),IF($AE176-$AE175=0,"",O175))</f>
        <v/>
      </c>
      <c r="Q175" s="153" t="str">
        <f>IF($AE175=5,IF($B175&lt;=Q174,Q174,Resumo!$H$13+Q174),IF($AE176-$AE175=0,"",P175))</f>
        <v/>
      </c>
      <c r="R175" s="153" t="str">
        <f>IF($AE175=6,IF($B175&lt;=R174,R174,Resumo!$H$14+R174),IF($AE176-$AE175=0,"",Q175))</f>
        <v/>
      </c>
      <c r="S175" s="153" t="str">
        <f>IF($AE175=7,IF($B175&lt;=S174,S174,Resumo!$H$15+S174),IF($AE176-$AE175=0,"",R175))</f>
        <v/>
      </c>
      <c r="T175" s="153" t="str">
        <f>IF($AE175=8,IF($B175&lt;=T174,T174,Resumo!$H$16+T174),IF($AE176-$AE175=0,"",S175))</f>
        <v/>
      </c>
      <c r="U175" s="153" t="str">
        <f>IF($AE175=9,IF($B175&lt;=U174,U174,Resumo!$H$17+U174),IF($AE176-$AE175=0,"",T175))</f>
        <v/>
      </c>
      <c r="V175" s="153" t="str">
        <f>IF($AE175=10,IF($B175&lt;=V174,V174,Resumo!$H$18+V174),IF($AE176-$AE175=0,"",U175))</f>
        <v/>
      </c>
      <c r="X175" s="150">
        <f t="shared" si="53"/>
        <v>0</v>
      </c>
      <c r="Y175" s="150">
        <f t="shared" si="54"/>
        <v>0</v>
      </c>
      <c r="Z175" s="150">
        <f>IF(B175&lt;=Resumo!$F$9,1,IF(B175&lt;=Resumo!$F$10,2,""))</f>
        <v>1</v>
      </c>
      <c r="AA175" s="150">
        <f>IF(B175&lt;=Resumo!$F$11,IF(B175&gt;=Resumo!$D$11,3,""),IF(B175&lt;=Resumo!$F$12,IF(B175&gt;=Resumo!$D$12,4,""),""))</f>
        <v>3</v>
      </c>
      <c r="AB175" s="150">
        <f>IF(B175&lt;=Resumo!$F$13,IF(B175&gt;=Resumo!$D$13,5,""),IF(B175&lt;=Resumo!$F$14,IF(B175&gt;=Resumo!$D$14,6,""),""))</f>
        <v>5</v>
      </c>
      <c r="AC175" s="150">
        <f>IF(B175&lt;=Resumo!$F$15,IF(B175&gt;=Resumo!$D$15,7,""),IF(B175&lt;=Resumo!$F$16,IF(B175&gt;=Resumo!$D$16,8,""),""))</f>
        <v>7</v>
      </c>
      <c r="AD175" s="150">
        <f>IF(B175&lt;=Resumo!$F$17,IF(B175&gt;=Resumo!$D$17,9,""),IF(B175&lt;=Resumo!$F$18,IF(B175&gt;=Resumo!$D$18,10,""),""))</f>
        <v>9</v>
      </c>
      <c r="AE175" s="15">
        <f t="shared" si="55"/>
        <v>25</v>
      </c>
      <c r="AF175" s="15" t="str">
        <f>IF(AE175=1,Resumo!$G$9,IF(AE175=2,Resumo!$G$10,IF(AE175=3,Resumo!$G$11,IF(AE175=4,Resumo!$G$12,IF(AE175=5,Resumo!$G$13,IF(AE175=6,Resumo!$G$14,IF(AE175=7,Resumo!$G$15,IF(AE175=8,Resumo!$G$16,IF(AE175=9,Resumo!$G$17,IF(AE175=10,Resumo!$G$18,""))))))))))</f>
        <v/>
      </c>
      <c r="AH175" s="15" t="str">
        <f t="shared" si="56"/>
        <v/>
      </c>
      <c r="AI175" s="15">
        <f t="shared" si="57"/>
        <v>0</v>
      </c>
      <c r="AJ175" s="15" t="e">
        <f>IF(AE175=1,'Fase 1'!$AI$7*'Fase 1'!$AQ$10,IF(AE175=2,'Fase 1'!$AI$7*'Fase 1'!$AQ$11,IF(AE175=3,'Fase 1'!$AI$7*'Fase 1'!$AQ$12,IF(AE175=4,'Fase 1'!$AI$7*'Fase 2'!$AQ$10,IF(AE175=5,'Fase 1'!$AI$7*'Fase 2'!$AQ$11,IF(AE175=6,'Fase 1'!$AI$7*'Fase 2'!$AQ$12,IF(AE175&gt;=7,'Fase 1'!$AI$7*'Fase 1'!$AJ$7,"")))))))</f>
        <v>#VALUE!</v>
      </c>
      <c r="AK175" s="15" t="str">
        <f>IF(AE175=1,'Fase 1'!$AQ$14,IF(AE175=2,'Fase 1'!$AQ$15,IF(AE175=3,'Fase 1'!$AQ$16,IF(AE175=4,'Fase 2'!$AQ$14,IF(AE175=5,'Fase 2'!$AQ$15,IF(AE175=6,'Fase 2'!$AQ$16,IF(AE175=7,'Fase 3'!$AQ$11,IF(AE175=8,'Fase 4'!$AQ$12,IF(AE175=9,'Fase 4'!$AQ$12,IF(AE175=10,'Fase 4'!$AQ$12,""))))))))))</f>
        <v/>
      </c>
      <c r="AL175" s="15" t="str">
        <f t="shared" si="58"/>
        <v/>
      </c>
      <c r="AM175" s="15" t="str">
        <f t="shared" si="59"/>
        <v/>
      </c>
      <c r="AN175" s="15" t="str">
        <f>IF(AE175=0,"",IF(AE175&lt;=3,'Fase 1'!$AM$7*'Fase 1'!$AN$7,IF(AE175=4,'Fase 2'!$AM$7*'Fase 2'!$AN$14,IF(AE175=5,'Fase 2'!$AM$7*'Fase 2'!$AN$15,IF(AE175=6,'Fase 2'!$AM$7*'Fase 2'!$AN$16,IF(AE175=7,'Fase 3'!$AM$7*'Fase 3'!$AN$7,IF(AE175=8,'Fase 4'!$AM$7*'Fase 4'!$AN$14,IF(AE175=8,'Fase 4'!$AM$7*'Fase 4'!$AN$14,IF(AE175=9,'Fase 4'!$AM$7*'Fase 4'!$AN$15,IF(AE175=10,'Fase 4'!$AM$7*'Fase 4'!$AN$16,""))))))))))</f>
        <v/>
      </c>
    </row>
    <row r="176" spans="2:40" x14ac:dyDescent="0.25">
      <c r="B176" s="157" t="str">
        <f>IF(B175="","",IF(B175&lt;'Fase 1'!$B$5,B175+1,""))</f>
        <v/>
      </c>
      <c r="C176" s="158" t="str">
        <f t="shared" si="50"/>
        <v/>
      </c>
      <c r="D176" s="159" t="str">
        <f t="shared" si="51"/>
        <v/>
      </c>
      <c r="E176" s="160" t="str">
        <f t="shared" si="52"/>
        <v/>
      </c>
      <c r="F176" s="165"/>
      <c r="G176" s="162" t="str">
        <f>IF('Fase 1'!$B$5="","",IF($G$5="","",IF(AJ176="","",IF(100-(AK176-AL176)/AJ176*100&lt;10,"&lt; 10",100-(AK176-AL176)/AJ176*100))))</f>
        <v/>
      </c>
      <c r="H176" s="168"/>
      <c r="I176" s="167"/>
      <c r="M176" s="153" t="str">
        <f>IF($AE176=1,IF($B176&lt;=M175,M175,Resumo!$H$9+M175),"")</f>
        <v/>
      </c>
      <c r="N176" s="153" t="str">
        <f>IF($AE176=2,IF($B176&lt;=N175,N175,Resumo!$H$10+N175),IF($AE177-$AE176=0,"",M176))</f>
        <v/>
      </c>
      <c r="O176" s="153" t="str">
        <f>IF($AE176=3,IF($B176&lt;=O175,O175,Resumo!$H$11+O175),IF($AE177-$AE176=0,"",N176))</f>
        <v/>
      </c>
      <c r="P176" s="153" t="str">
        <f>IF($AE176=4,IF($B176&lt;=P175,P175,Resumo!$H$12+P175),IF($AE177-$AE176=0,"",O176))</f>
        <v/>
      </c>
      <c r="Q176" s="153" t="str">
        <f>IF($AE176=5,IF($B176&lt;=Q175,Q175,Resumo!$H$13+Q175),IF($AE177-$AE176=0,"",P176))</f>
        <v/>
      </c>
      <c r="R176" s="153" t="str">
        <f>IF($AE176=6,IF($B176&lt;=R175,R175,Resumo!$H$14+R175),IF($AE177-$AE176=0,"",Q176))</f>
        <v/>
      </c>
      <c r="S176" s="153" t="str">
        <f>IF($AE176=7,IF($B176&lt;=S175,S175,Resumo!$H$15+S175),IF($AE177-$AE176=0,"",R176))</f>
        <v/>
      </c>
      <c r="T176" s="153" t="str">
        <f>IF($AE176=8,IF($B176&lt;=T175,T175,Resumo!$H$16+T175),IF($AE177-$AE176=0,"",S176))</f>
        <v/>
      </c>
      <c r="U176" s="153" t="str">
        <f>IF($AE176=9,IF($B176&lt;=U175,U175,Resumo!$H$17+U175),IF($AE177-$AE176=0,"",T176))</f>
        <v/>
      </c>
      <c r="V176" s="153" t="str">
        <f>IF($AE176=10,IF($B176&lt;=V175,V175,Resumo!$H$18+V175),IF($AE177-$AE176=0,"",U176))</f>
        <v/>
      </c>
      <c r="X176" s="150">
        <f t="shared" si="53"/>
        <v>0</v>
      </c>
      <c r="Y176" s="150">
        <f t="shared" si="54"/>
        <v>0</v>
      </c>
      <c r="Z176" s="150">
        <f>IF(B176&lt;=Resumo!$F$9,1,IF(B176&lt;=Resumo!$F$10,2,""))</f>
        <v>1</v>
      </c>
      <c r="AA176" s="150">
        <f>IF(B176&lt;=Resumo!$F$11,IF(B176&gt;=Resumo!$D$11,3,""),IF(B176&lt;=Resumo!$F$12,IF(B176&gt;=Resumo!$D$12,4,""),""))</f>
        <v>3</v>
      </c>
      <c r="AB176" s="150">
        <f>IF(B176&lt;=Resumo!$F$13,IF(B176&gt;=Resumo!$D$13,5,""),IF(B176&lt;=Resumo!$F$14,IF(B176&gt;=Resumo!$D$14,6,""),""))</f>
        <v>5</v>
      </c>
      <c r="AC176" s="150">
        <f>IF(B176&lt;=Resumo!$F$15,IF(B176&gt;=Resumo!$D$15,7,""),IF(B176&lt;=Resumo!$F$16,IF(B176&gt;=Resumo!$D$16,8,""),""))</f>
        <v>7</v>
      </c>
      <c r="AD176" s="150">
        <f>IF(B176&lt;=Resumo!$F$17,IF(B176&gt;=Resumo!$D$17,9,""),IF(B176&lt;=Resumo!$F$18,IF(B176&gt;=Resumo!$D$18,10,""),""))</f>
        <v>9</v>
      </c>
      <c r="AE176" s="15">
        <f t="shared" si="55"/>
        <v>25</v>
      </c>
      <c r="AF176" s="15" t="str">
        <f>IF(AE176=1,Resumo!$G$9,IF(AE176=2,Resumo!$G$10,IF(AE176=3,Resumo!$G$11,IF(AE176=4,Resumo!$G$12,IF(AE176=5,Resumo!$G$13,IF(AE176=6,Resumo!$G$14,IF(AE176=7,Resumo!$G$15,IF(AE176=8,Resumo!$G$16,IF(AE176=9,Resumo!$G$17,IF(AE176=10,Resumo!$G$18,""))))))))))</f>
        <v/>
      </c>
      <c r="AH176" s="15" t="str">
        <f t="shared" si="56"/>
        <v/>
      </c>
      <c r="AI176" s="15">
        <f t="shared" si="57"/>
        <v>0</v>
      </c>
      <c r="AJ176" s="15" t="e">
        <f>IF(AE176=1,'Fase 1'!$AI$7*'Fase 1'!$AQ$10,IF(AE176=2,'Fase 1'!$AI$7*'Fase 1'!$AQ$11,IF(AE176=3,'Fase 1'!$AI$7*'Fase 1'!$AQ$12,IF(AE176=4,'Fase 1'!$AI$7*'Fase 2'!$AQ$10,IF(AE176=5,'Fase 1'!$AI$7*'Fase 2'!$AQ$11,IF(AE176=6,'Fase 1'!$AI$7*'Fase 2'!$AQ$12,IF(AE176&gt;=7,'Fase 1'!$AI$7*'Fase 1'!$AJ$7,"")))))))</f>
        <v>#VALUE!</v>
      </c>
      <c r="AK176" s="15" t="str">
        <f>IF(AE176=1,'Fase 1'!$AQ$14,IF(AE176=2,'Fase 1'!$AQ$15,IF(AE176=3,'Fase 1'!$AQ$16,IF(AE176=4,'Fase 2'!$AQ$14,IF(AE176=5,'Fase 2'!$AQ$15,IF(AE176=6,'Fase 2'!$AQ$16,IF(AE176=7,'Fase 3'!$AQ$11,IF(AE176=8,'Fase 4'!$AQ$12,IF(AE176=9,'Fase 4'!$AQ$12,IF(AE176=10,'Fase 4'!$AQ$12,""))))))))))</f>
        <v/>
      </c>
      <c r="AL176" s="15" t="str">
        <f t="shared" si="58"/>
        <v/>
      </c>
      <c r="AM176" s="15" t="str">
        <f t="shared" si="59"/>
        <v/>
      </c>
      <c r="AN176" s="15" t="str">
        <f>IF(AE176=0,"",IF(AE176&lt;=3,'Fase 1'!$AM$7*'Fase 1'!$AN$7,IF(AE176=4,'Fase 2'!$AM$7*'Fase 2'!$AN$14,IF(AE176=5,'Fase 2'!$AM$7*'Fase 2'!$AN$15,IF(AE176=6,'Fase 2'!$AM$7*'Fase 2'!$AN$16,IF(AE176=7,'Fase 3'!$AM$7*'Fase 3'!$AN$7,IF(AE176=8,'Fase 4'!$AM$7*'Fase 4'!$AN$14,IF(AE176=8,'Fase 4'!$AM$7*'Fase 4'!$AN$14,IF(AE176=9,'Fase 4'!$AM$7*'Fase 4'!$AN$15,IF(AE176=10,'Fase 4'!$AM$7*'Fase 4'!$AN$16,""))))))))))</f>
        <v/>
      </c>
    </row>
    <row r="177" spans="2:40" x14ac:dyDescent="0.25">
      <c r="B177" s="157" t="str">
        <f>IF(B176="","",IF(B176&lt;'Fase 1'!$B$5,B176+1,""))</f>
        <v/>
      </c>
      <c r="C177" s="158" t="str">
        <f t="shared" si="50"/>
        <v/>
      </c>
      <c r="D177" s="159" t="str">
        <f t="shared" si="51"/>
        <v/>
      </c>
      <c r="E177" s="160" t="str">
        <f t="shared" si="52"/>
        <v/>
      </c>
      <c r="F177" s="165"/>
      <c r="G177" s="162" t="str">
        <f>IF('Fase 1'!$B$5="","",IF($G$5="","",IF(AJ177="","",IF(100-(AK177-AL177)/AJ177*100&lt;10,"&lt; 10",100-(AK177-AL177)/AJ177*100))))</f>
        <v/>
      </c>
      <c r="H177" s="168"/>
      <c r="I177" s="167"/>
      <c r="M177" s="153" t="str">
        <f>IF($AE177=1,IF($B177&lt;=M176,M176,Resumo!$H$9+M176),"")</f>
        <v/>
      </c>
      <c r="N177" s="153" t="str">
        <f>IF($AE177=2,IF($B177&lt;=N176,N176,Resumo!$H$10+N176),IF($AE178-$AE177=0,"",M177))</f>
        <v/>
      </c>
      <c r="O177" s="153" t="str">
        <f>IF($AE177=3,IF($B177&lt;=O176,O176,Resumo!$H$11+O176),IF($AE178-$AE177=0,"",N177))</f>
        <v/>
      </c>
      <c r="P177" s="153" t="str">
        <f>IF($AE177=4,IF($B177&lt;=P176,P176,Resumo!$H$12+P176),IF($AE178-$AE177=0,"",O177))</f>
        <v/>
      </c>
      <c r="Q177" s="153" t="str">
        <f>IF($AE177=5,IF($B177&lt;=Q176,Q176,Resumo!$H$13+Q176),IF($AE178-$AE177=0,"",P177))</f>
        <v/>
      </c>
      <c r="R177" s="153" t="str">
        <f>IF($AE177=6,IF($B177&lt;=R176,R176,Resumo!$H$14+R176),IF($AE178-$AE177=0,"",Q177))</f>
        <v/>
      </c>
      <c r="S177" s="153" t="str">
        <f>IF($AE177=7,IF($B177&lt;=S176,S176,Resumo!$H$15+S176),IF($AE178-$AE177=0,"",R177))</f>
        <v/>
      </c>
      <c r="T177" s="153" t="str">
        <f>IF($AE177=8,IF($B177&lt;=T176,T176,Resumo!$H$16+T176),IF($AE178-$AE177=0,"",S177))</f>
        <v/>
      </c>
      <c r="U177" s="153" t="str">
        <f>IF($AE177=9,IF($B177&lt;=U176,U176,Resumo!$H$17+U176),IF($AE178-$AE177=0,"",T177))</f>
        <v/>
      </c>
      <c r="V177" s="153" t="str">
        <f>IF($AE177=10,IF($B177&lt;=V176,V176,Resumo!$H$18+V176),IF($AE178-$AE177=0,"",U177))</f>
        <v/>
      </c>
      <c r="X177" s="150">
        <f t="shared" si="53"/>
        <v>0</v>
      </c>
      <c r="Y177" s="150">
        <f t="shared" si="54"/>
        <v>0</v>
      </c>
      <c r="Z177" s="150">
        <f>IF(B177&lt;=Resumo!$F$9,1,IF(B177&lt;=Resumo!$F$10,2,""))</f>
        <v>1</v>
      </c>
      <c r="AA177" s="150">
        <f>IF(B177&lt;=Resumo!$F$11,IF(B177&gt;=Resumo!$D$11,3,""),IF(B177&lt;=Resumo!$F$12,IF(B177&gt;=Resumo!$D$12,4,""),""))</f>
        <v>3</v>
      </c>
      <c r="AB177" s="150">
        <f>IF(B177&lt;=Resumo!$F$13,IF(B177&gt;=Resumo!$D$13,5,""),IF(B177&lt;=Resumo!$F$14,IF(B177&gt;=Resumo!$D$14,6,""),""))</f>
        <v>5</v>
      </c>
      <c r="AC177" s="150">
        <f>IF(B177&lt;=Resumo!$F$15,IF(B177&gt;=Resumo!$D$15,7,""),IF(B177&lt;=Resumo!$F$16,IF(B177&gt;=Resumo!$D$16,8,""),""))</f>
        <v>7</v>
      </c>
      <c r="AD177" s="150">
        <f>IF(B177&lt;=Resumo!$F$17,IF(B177&gt;=Resumo!$D$17,9,""),IF(B177&lt;=Resumo!$F$18,IF(B177&gt;=Resumo!$D$18,10,""),""))</f>
        <v>9</v>
      </c>
      <c r="AE177" s="15">
        <f t="shared" si="55"/>
        <v>25</v>
      </c>
      <c r="AF177" s="15" t="str">
        <f>IF(AE177=1,Resumo!$G$9,IF(AE177=2,Resumo!$G$10,IF(AE177=3,Resumo!$G$11,IF(AE177=4,Resumo!$G$12,IF(AE177=5,Resumo!$G$13,IF(AE177=6,Resumo!$G$14,IF(AE177=7,Resumo!$G$15,IF(AE177=8,Resumo!$G$16,IF(AE177=9,Resumo!$G$17,IF(AE177=10,Resumo!$G$18,""))))))))))</f>
        <v/>
      </c>
      <c r="AH177" s="15" t="str">
        <f t="shared" si="56"/>
        <v/>
      </c>
      <c r="AI177" s="15">
        <f t="shared" si="57"/>
        <v>0</v>
      </c>
      <c r="AJ177" s="15" t="e">
        <f>IF(AE177=1,'Fase 1'!$AI$7*'Fase 1'!$AQ$10,IF(AE177=2,'Fase 1'!$AI$7*'Fase 1'!$AQ$11,IF(AE177=3,'Fase 1'!$AI$7*'Fase 1'!$AQ$12,IF(AE177=4,'Fase 1'!$AI$7*'Fase 2'!$AQ$10,IF(AE177=5,'Fase 1'!$AI$7*'Fase 2'!$AQ$11,IF(AE177=6,'Fase 1'!$AI$7*'Fase 2'!$AQ$12,IF(AE177&gt;=7,'Fase 1'!$AI$7*'Fase 1'!$AJ$7,"")))))))</f>
        <v>#VALUE!</v>
      </c>
      <c r="AK177" s="15" t="str">
        <f>IF(AE177=1,'Fase 1'!$AQ$14,IF(AE177=2,'Fase 1'!$AQ$15,IF(AE177=3,'Fase 1'!$AQ$16,IF(AE177=4,'Fase 2'!$AQ$14,IF(AE177=5,'Fase 2'!$AQ$15,IF(AE177=6,'Fase 2'!$AQ$16,IF(AE177=7,'Fase 3'!$AQ$11,IF(AE177=8,'Fase 4'!$AQ$12,IF(AE177=9,'Fase 4'!$AQ$12,IF(AE177=10,'Fase 4'!$AQ$12,""))))))))))</f>
        <v/>
      </c>
      <c r="AL177" s="15" t="str">
        <f t="shared" si="58"/>
        <v/>
      </c>
      <c r="AM177" s="15" t="str">
        <f t="shared" si="59"/>
        <v/>
      </c>
      <c r="AN177" s="15" t="str">
        <f>IF(AE177=0,"",IF(AE177&lt;=3,'Fase 1'!$AM$7*'Fase 1'!$AN$7,IF(AE177=4,'Fase 2'!$AM$7*'Fase 2'!$AN$14,IF(AE177=5,'Fase 2'!$AM$7*'Fase 2'!$AN$15,IF(AE177=6,'Fase 2'!$AM$7*'Fase 2'!$AN$16,IF(AE177=7,'Fase 3'!$AM$7*'Fase 3'!$AN$7,IF(AE177=8,'Fase 4'!$AM$7*'Fase 4'!$AN$14,IF(AE177=8,'Fase 4'!$AM$7*'Fase 4'!$AN$14,IF(AE177=9,'Fase 4'!$AM$7*'Fase 4'!$AN$15,IF(AE177=10,'Fase 4'!$AM$7*'Fase 4'!$AN$16,""))))))))))</f>
        <v/>
      </c>
    </row>
    <row r="178" spans="2:40" x14ac:dyDescent="0.25">
      <c r="B178" s="157" t="str">
        <f>IF(B177="","",IF(B177&lt;'Fase 1'!$B$5,B177+1,""))</f>
        <v/>
      </c>
      <c r="C178" s="158" t="str">
        <f t="shared" si="50"/>
        <v/>
      </c>
      <c r="D178" s="159" t="str">
        <f t="shared" si="51"/>
        <v/>
      </c>
      <c r="E178" s="160" t="str">
        <f t="shared" si="52"/>
        <v/>
      </c>
      <c r="F178" s="165"/>
      <c r="G178" s="162" t="str">
        <f>IF('Fase 1'!$B$5="","",IF($G$5="","",IF(AJ178="","",IF(100-(AK178-AL178)/AJ178*100&lt;10,"&lt; 10",100-(AK178-AL178)/AJ178*100))))</f>
        <v/>
      </c>
      <c r="H178" s="168"/>
      <c r="I178" s="167"/>
      <c r="M178" s="153" t="str">
        <f>IF($AE178=1,IF($B178&lt;=M177,M177,Resumo!$H$9+M177),"")</f>
        <v/>
      </c>
      <c r="N178" s="153" t="str">
        <f>IF($AE178=2,IF($B178&lt;=N177,N177,Resumo!$H$10+N177),IF($AE179-$AE178=0,"",M178))</f>
        <v/>
      </c>
      <c r="O178" s="153" t="str">
        <f>IF($AE178=3,IF($B178&lt;=O177,O177,Resumo!$H$11+O177),IF($AE179-$AE178=0,"",N178))</f>
        <v/>
      </c>
      <c r="P178" s="153" t="str">
        <f>IF($AE178=4,IF($B178&lt;=P177,P177,Resumo!$H$12+P177),IF($AE179-$AE178=0,"",O178))</f>
        <v/>
      </c>
      <c r="Q178" s="153" t="str">
        <f>IF($AE178=5,IF($B178&lt;=Q177,Q177,Resumo!$H$13+Q177),IF($AE179-$AE178=0,"",P178))</f>
        <v/>
      </c>
      <c r="R178" s="153" t="str">
        <f>IF($AE178=6,IF($B178&lt;=R177,R177,Resumo!$H$14+R177),IF($AE179-$AE178=0,"",Q178))</f>
        <v/>
      </c>
      <c r="S178" s="153" t="str">
        <f>IF($AE178=7,IF($B178&lt;=S177,S177,Resumo!$H$15+S177),IF($AE179-$AE178=0,"",R178))</f>
        <v/>
      </c>
      <c r="T178" s="153" t="str">
        <f>IF($AE178=8,IF($B178&lt;=T177,T177,Resumo!$H$16+T177),IF($AE179-$AE178=0,"",S178))</f>
        <v/>
      </c>
      <c r="U178" s="153" t="str">
        <f>IF($AE178=9,IF($B178&lt;=U177,U177,Resumo!$H$17+U177),IF($AE179-$AE178=0,"",T178))</f>
        <v/>
      </c>
      <c r="V178" s="153" t="str">
        <f>IF($AE178=10,IF($B178&lt;=V177,V177,Resumo!$H$18+V177),IF($AE179-$AE178=0,"",U178))</f>
        <v/>
      </c>
      <c r="X178" s="150">
        <f t="shared" si="53"/>
        <v>0</v>
      </c>
      <c r="Y178" s="150">
        <f t="shared" si="54"/>
        <v>0</v>
      </c>
      <c r="Z178" s="150">
        <f>IF(B178&lt;=Resumo!$F$9,1,IF(B178&lt;=Resumo!$F$10,2,""))</f>
        <v>1</v>
      </c>
      <c r="AA178" s="150">
        <f>IF(B178&lt;=Resumo!$F$11,IF(B178&gt;=Resumo!$D$11,3,""),IF(B178&lt;=Resumo!$F$12,IF(B178&gt;=Resumo!$D$12,4,""),""))</f>
        <v>3</v>
      </c>
      <c r="AB178" s="150">
        <f>IF(B178&lt;=Resumo!$F$13,IF(B178&gt;=Resumo!$D$13,5,""),IF(B178&lt;=Resumo!$F$14,IF(B178&gt;=Resumo!$D$14,6,""),""))</f>
        <v>5</v>
      </c>
      <c r="AC178" s="150">
        <f>IF(B178&lt;=Resumo!$F$15,IF(B178&gt;=Resumo!$D$15,7,""),IF(B178&lt;=Resumo!$F$16,IF(B178&gt;=Resumo!$D$16,8,""),""))</f>
        <v>7</v>
      </c>
      <c r="AD178" s="150">
        <f>IF(B178&lt;=Resumo!$F$17,IF(B178&gt;=Resumo!$D$17,9,""),IF(B178&lt;=Resumo!$F$18,IF(B178&gt;=Resumo!$D$18,10,""),""))</f>
        <v>9</v>
      </c>
      <c r="AE178" s="15">
        <f t="shared" si="55"/>
        <v>25</v>
      </c>
      <c r="AF178" s="15" t="str">
        <f>IF(AE178=1,Resumo!$G$9,IF(AE178=2,Resumo!$G$10,IF(AE178=3,Resumo!$G$11,IF(AE178=4,Resumo!$G$12,IF(AE178=5,Resumo!$G$13,IF(AE178=6,Resumo!$G$14,IF(AE178=7,Resumo!$G$15,IF(AE178=8,Resumo!$G$16,IF(AE178=9,Resumo!$G$17,IF(AE178=10,Resumo!$G$18,""))))))))))</f>
        <v/>
      </c>
      <c r="AH178" s="15" t="str">
        <f t="shared" si="56"/>
        <v/>
      </c>
      <c r="AI178" s="15">
        <f t="shared" si="57"/>
        <v>0</v>
      </c>
      <c r="AJ178" s="15" t="e">
        <f>IF(AE178=1,'Fase 1'!$AI$7*'Fase 1'!$AQ$10,IF(AE178=2,'Fase 1'!$AI$7*'Fase 1'!$AQ$11,IF(AE178=3,'Fase 1'!$AI$7*'Fase 1'!$AQ$12,IF(AE178=4,'Fase 1'!$AI$7*'Fase 2'!$AQ$10,IF(AE178=5,'Fase 1'!$AI$7*'Fase 2'!$AQ$11,IF(AE178=6,'Fase 1'!$AI$7*'Fase 2'!$AQ$12,IF(AE178&gt;=7,'Fase 1'!$AI$7*'Fase 1'!$AJ$7,"")))))))</f>
        <v>#VALUE!</v>
      </c>
      <c r="AK178" s="15" t="str">
        <f>IF(AE178=1,'Fase 1'!$AQ$14,IF(AE178=2,'Fase 1'!$AQ$15,IF(AE178=3,'Fase 1'!$AQ$16,IF(AE178=4,'Fase 2'!$AQ$14,IF(AE178=5,'Fase 2'!$AQ$15,IF(AE178=6,'Fase 2'!$AQ$16,IF(AE178=7,'Fase 3'!$AQ$11,IF(AE178=8,'Fase 4'!$AQ$12,IF(AE178=9,'Fase 4'!$AQ$12,IF(AE178=10,'Fase 4'!$AQ$12,""))))))))))</f>
        <v/>
      </c>
      <c r="AL178" s="15" t="str">
        <f t="shared" si="58"/>
        <v/>
      </c>
      <c r="AM178" s="15" t="str">
        <f t="shared" si="59"/>
        <v/>
      </c>
      <c r="AN178" s="15" t="str">
        <f>IF(AE178=0,"",IF(AE178&lt;=3,'Fase 1'!$AM$7*'Fase 1'!$AN$7,IF(AE178=4,'Fase 2'!$AM$7*'Fase 2'!$AN$14,IF(AE178=5,'Fase 2'!$AM$7*'Fase 2'!$AN$15,IF(AE178=6,'Fase 2'!$AM$7*'Fase 2'!$AN$16,IF(AE178=7,'Fase 3'!$AM$7*'Fase 3'!$AN$7,IF(AE178=8,'Fase 4'!$AM$7*'Fase 4'!$AN$14,IF(AE178=8,'Fase 4'!$AM$7*'Fase 4'!$AN$14,IF(AE178=9,'Fase 4'!$AM$7*'Fase 4'!$AN$15,IF(AE178=10,'Fase 4'!$AM$7*'Fase 4'!$AN$16,""))))))))))</f>
        <v/>
      </c>
    </row>
    <row r="179" spans="2:40" x14ac:dyDescent="0.25">
      <c r="B179" s="157" t="str">
        <f>IF(B178="","",IF(B178&lt;'Fase 1'!$B$5,B178+1,""))</f>
        <v/>
      </c>
      <c r="C179" s="158" t="str">
        <f t="shared" si="50"/>
        <v/>
      </c>
      <c r="D179" s="159" t="str">
        <f t="shared" si="51"/>
        <v/>
      </c>
      <c r="E179" s="160" t="str">
        <f t="shared" si="52"/>
        <v/>
      </c>
      <c r="F179" s="165"/>
      <c r="G179" s="162" t="str">
        <f>IF('Fase 1'!$B$5="","",IF($G$5="","",IF(AJ179="","",IF(100-(AK179-AL179)/AJ179*100&lt;10,"&lt; 10",100-(AK179-AL179)/AJ179*100))))</f>
        <v/>
      </c>
      <c r="H179" s="168"/>
      <c r="I179" s="167"/>
      <c r="M179" s="153" t="str">
        <f>IF($AE179=1,IF($B179&lt;=M178,M178,Resumo!$H$9+M178),"")</f>
        <v/>
      </c>
      <c r="N179" s="153" t="str">
        <f>IF($AE179=2,IF($B179&lt;=N178,N178,Resumo!$H$10+N178),IF($AE180-$AE179=0,"",M179))</f>
        <v/>
      </c>
      <c r="O179" s="153" t="str">
        <f>IF($AE179=3,IF($B179&lt;=O178,O178,Resumo!$H$11+O178),IF($AE180-$AE179=0,"",N179))</f>
        <v/>
      </c>
      <c r="P179" s="153" t="str">
        <f>IF($AE179=4,IF($B179&lt;=P178,P178,Resumo!$H$12+P178),IF($AE180-$AE179=0,"",O179))</f>
        <v/>
      </c>
      <c r="Q179" s="153" t="str">
        <f>IF($AE179=5,IF($B179&lt;=Q178,Q178,Resumo!$H$13+Q178),IF($AE180-$AE179=0,"",P179))</f>
        <v/>
      </c>
      <c r="R179" s="153" t="str">
        <f>IF($AE179=6,IF($B179&lt;=R178,R178,Resumo!$H$14+R178),IF($AE180-$AE179=0,"",Q179))</f>
        <v/>
      </c>
      <c r="S179" s="153" t="str">
        <f>IF($AE179=7,IF($B179&lt;=S178,S178,Resumo!$H$15+S178),IF($AE180-$AE179=0,"",R179))</f>
        <v/>
      </c>
      <c r="T179" s="153" t="str">
        <f>IF($AE179=8,IF($B179&lt;=T178,T178,Resumo!$H$16+T178),IF($AE180-$AE179=0,"",S179))</f>
        <v/>
      </c>
      <c r="U179" s="153" t="str">
        <f>IF($AE179=9,IF($B179&lt;=U178,U178,Resumo!$H$17+U178),IF($AE180-$AE179=0,"",T179))</f>
        <v/>
      </c>
      <c r="V179" s="153" t="str">
        <f>IF($AE179=10,IF($B179&lt;=V178,V178,Resumo!$H$18+V178),IF($AE180-$AE179=0,"",U179))</f>
        <v/>
      </c>
      <c r="X179" s="150">
        <f t="shared" si="53"/>
        <v>0</v>
      </c>
      <c r="Y179" s="150">
        <f t="shared" si="54"/>
        <v>0</v>
      </c>
      <c r="Z179" s="150">
        <f>IF(B179&lt;=Resumo!$F$9,1,IF(B179&lt;=Resumo!$F$10,2,""))</f>
        <v>1</v>
      </c>
      <c r="AA179" s="150">
        <f>IF(B179&lt;=Resumo!$F$11,IF(B179&gt;=Resumo!$D$11,3,""),IF(B179&lt;=Resumo!$F$12,IF(B179&gt;=Resumo!$D$12,4,""),""))</f>
        <v>3</v>
      </c>
      <c r="AB179" s="150">
        <f>IF(B179&lt;=Resumo!$F$13,IF(B179&gt;=Resumo!$D$13,5,""),IF(B179&lt;=Resumo!$F$14,IF(B179&gt;=Resumo!$D$14,6,""),""))</f>
        <v>5</v>
      </c>
      <c r="AC179" s="150">
        <f>IF(B179&lt;=Resumo!$F$15,IF(B179&gt;=Resumo!$D$15,7,""),IF(B179&lt;=Resumo!$F$16,IF(B179&gt;=Resumo!$D$16,8,""),""))</f>
        <v>7</v>
      </c>
      <c r="AD179" s="150">
        <f>IF(B179&lt;=Resumo!$F$17,IF(B179&gt;=Resumo!$D$17,9,""),IF(B179&lt;=Resumo!$F$18,IF(B179&gt;=Resumo!$D$18,10,""),""))</f>
        <v>9</v>
      </c>
      <c r="AE179" s="15">
        <f t="shared" si="55"/>
        <v>25</v>
      </c>
      <c r="AF179" s="15" t="str">
        <f>IF(AE179=1,Resumo!$G$9,IF(AE179=2,Resumo!$G$10,IF(AE179=3,Resumo!$G$11,IF(AE179=4,Resumo!$G$12,IF(AE179=5,Resumo!$G$13,IF(AE179=6,Resumo!$G$14,IF(AE179=7,Resumo!$G$15,IF(AE179=8,Resumo!$G$16,IF(AE179=9,Resumo!$G$17,IF(AE179=10,Resumo!$G$18,""))))))))))</f>
        <v/>
      </c>
      <c r="AH179" s="15" t="str">
        <f t="shared" si="56"/>
        <v/>
      </c>
      <c r="AI179" s="15">
        <f t="shared" si="57"/>
        <v>0</v>
      </c>
      <c r="AJ179" s="15" t="e">
        <f>IF(AE179=1,'Fase 1'!$AI$7*'Fase 1'!$AQ$10,IF(AE179=2,'Fase 1'!$AI$7*'Fase 1'!$AQ$11,IF(AE179=3,'Fase 1'!$AI$7*'Fase 1'!$AQ$12,IF(AE179=4,'Fase 1'!$AI$7*'Fase 2'!$AQ$10,IF(AE179=5,'Fase 1'!$AI$7*'Fase 2'!$AQ$11,IF(AE179=6,'Fase 1'!$AI$7*'Fase 2'!$AQ$12,IF(AE179&gt;=7,'Fase 1'!$AI$7*'Fase 1'!$AJ$7,"")))))))</f>
        <v>#VALUE!</v>
      </c>
      <c r="AK179" s="15" t="str">
        <f>IF(AE179=1,'Fase 1'!$AQ$14,IF(AE179=2,'Fase 1'!$AQ$15,IF(AE179=3,'Fase 1'!$AQ$16,IF(AE179=4,'Fase 2'!$AQ$14,IF(AE179=5,'Fase 2'!$AQ$15,IF(AE179=6,'Fase 2'!$AQ$16,IF(AE179=7,'Fase 3'!$AQ$11,IF(AE179=8,'Fase 4'!$AQ$12,IF(AE179=9,'Fase 4'!$AQ$12,IF(AE179=10,'Fase 4'!$AQ$12,""))))))))))</f>
        <v/>
      </c>
      <c r="AL179" s="15" t="str">
        <f t="shared" si="58"/>
        <v/>
      </c>
      <c r="AM179" s="15" t="str">
        <f t="shared" si="59"/>
        <v/>
      </c>
      <c r="AN179" s="15" t="str">
        <f>IF(AE179=0,"",IF(AE179&lt;=3,'Fase 1'!$AM$7*'Fase 1'!$AN$7,IF(AE179=4,'Fase 2'!$AM$7*'Fase 2'!$AN$14,IF(AE179=5,'Fase 2'!$AM$7*'Fase 2'!$AN$15,IF(AE179=6,'Fase 2'!$AM$7*'Fase 2'!$AN$16,IF(AE179=7,'Fase 3'!$AM$7*'Fase 3'!$AN$7,IF(AE179=8,'Fase 4'!$AM$7*'Fase 4'!$AN$14,IF(AE179=8,'Fase 4'!$AM$7*'Fase 4'!$AN$14,IF(AE179=9,'Fase 4'!$AM$7*'Fase 4'!$AN$15,IF(AE179=10,'Fase 4'!$AM$7*'Fase 4'!$AN$16,""))))))))))</f>
        <v/>
      </c>
    </row>
    <row r="180" spans="2:40" x14ac:dyDescent="0.25">
      <c r="B180" s="157" t="str">
        <f>IF(B179="","",IF(B179&lt;'Fase 1'!$B$5,B179+1,""))</f>
        <v/>
      </c>
      <c r="C180" s="158" t="str">
        <f t="shared" si="50"/>
        <v/>
      </c>
      <c r="D180" s="159" t="str">
        <f t="shared" si="51"/>
        <v/>
      </c>
      <c r="E180" s="160" t="str">
        <f t="shared" si="52"/>
        <v/>
      </c>
      <c r="F180" s="165"/>
      <c r="G180" s="162" t="str">
        <f>IF('Fase 1'!$B$5="","",IF($G$5="","",IF(AJ180="","",IF(100-(AK180-AL180)/AJ180*100&lt;10,"&lt; 10",100-(AK180-AL180)/AJ180*100))))</f>
        <v/>
      </c>
      <c r="H180" s="168"/>
      <c r="I180" s="167"/>
      <c r="M180" s="153" t="str">
        <f>IF($AE180=1,IF($B180&lt;=M179,M179,Resumo!$H$9+M179),"")</f>
        <v/>
      </c>
      <c r="N180" s="153" t="str">
        <f>IF($AE180=2,IF($B180&lt;=N179,N179,Resumo!$H$10+N179),IF($AE181-$AE180=0,"",M180))</f>
        <v/>
      </c>
      <c r="O180" s="153" t="str">
        <f>IF($AE180=3,IF($B180&lt;=O179,O179,Resumo!$H$11+O179),IF($AE181-$AE180=0,"",N180))</f>
        <v/>
      </c>
      <c r="P180" s="153" t="str">
        <f>IF($AE180=4,IF($B180&lt;=P179,P179,Resumo!$H$12+P179),IF($AE181-$AE180=0,"",O180))</f>
        <v/>
      </c>
      <c r="Q180" s="153" t="str">
        <f>IF($AE180=5,IF($B180&lt;=Q179,Q179,Resumo!$H$13+Q179),IF($AE181-$AE180=0,"",P180))</f>
        <v/>
      </c>
      <c r="R180" s="153" t="str">
        <f>IF($AE180=6,IF($B180&lt;=R179,R179,Resumo!$H$14+R179),IF($AE181-$AE180=0,"",Q180))</f>
        <v/>
      </c>
      <c r="S180" s="153" t="str">
        <f>IF($AE180=7,IF($B180&lt;=S179,S179,Resumo!$H$15+S179),IF($AE181-$AE180=0,"",R180))</f>
        <v/>
      </c>
      <c r="T180" s="153" t="str">
        <f>IF($AE180=8,IF($B180&lt;=T179,T179,Resumo!$H$16+T179),IF($AE181-$AE180=0,"",S180))</f>
        <v/>
      </c>
      <c r="U180" s="153" t="str">
        <f>IF($AE180=9,IF($B180&lt;=U179,U179,Resumo!$H$17+U179),IF($AE181-$AE180=0,"",T180))</f>
        <v/>
      </c>
      <c r="V180" s="153" t="str">
        <f>IF($AE180=10,IF($B180&lt;=V179,V179,Resumo!$H$18+V179),IF($AE181-$AE180=0,"",U180))</f>
        <v/>
      </c>
      <c r="X180" s="150">
        <f t="shared" si="53"/>
        <v>0</v>
      </c>
      <c r="Y180" s="150">
        <f t="shared" si="54"/>
        <v>0</v>
      </c>
      <c r="Z180" s="150">
        <f>IF(B180&lt;=Resumo!$F$9,1,IF(B180&lt;=Resumo!$F$10,2,""))</f>
        <v>1</v>
      </c>
      <c r="AA180" s="150">
        <f>IF(B180&lt;=Resumo!$F$11,IF(B180&gt;=Resumo!$D$11,3,""),IF(B180&lt;=Resumo!$F$12,IF(B180&gt;=Resumo!$D$12,4,""),""))</f>
        <v>3</v>
      </c>
      <c r="AB180" s="150">
        <f>IF(B180&lt;=Resumo!$F$13,IF(B180&gt;=Resumo!$D$13,5,""),IF(B180&lt;=Resumo!$F$14,IF(B180&gt;=Resumo!$D$14,6,""),""))</f>
        <v>5</v>
      </c>
      <c r="AC180" s="150">
        <f>IF(B180&lt;=Resumo!$F$15,IF(B180&gt;=Resumo!$D$15,7,""),IF(B180&lt;=Resumo!$F$16,IF(B180&gt;=Resumo!$D$16,8,""),""))</f>
        <v>7</v>
      </c>
      <c r="AD180" s="150">
        <f>IF(B180&lt;=Resumo!$F$17,IF(B180&gt;=Resumo!$D$17,9,""),IF(B180&lt;=Resumo!$F$18,IF(B180&gt;=Resumo!$D$18,10,""),""))</f>
        <v>9</v>
      </c>
      <c r="AE180" s="15">
        <f t="shared" si="55"/>
        <v>25</v>
      </c>
      <c r="AF180" s="15" t="str">
        <f>IF(AE180=1,Resumo!$G$9,IF(AE180=2,Resumo!$G$10,IF(AE180=3,Resumo!$G$11,IF(AE180=4,Resumo!$G$12,IF(AE180=5,Resumo!$G$13,IF(AE180=6,Resumo!$G$14,IF(AE180=7,Resumo!$G$15,IF(AE180=8,Resumo!$G$16,IF(AE180=9,Resumo!$G$17,IF(AE180=10,Resumo!$G$18,""))))))))))</f>
        <v/>
      </c>
      <c r="AH180" s="15" t="str">
        <f t="shared" si="56"/>
        <v/>
      </c>
      <c r="AI180" s="15">
        <f t="shared" si="57"/>
        <v>0</v>
      </c>
      <c r="AJ180" s="15" t="e">
        <f>IF(AE180=1,'Fase 1'!$AI$7*'Fase 1'!$AQ$10,IF(AE180=2,'Fase 1'!$AI$7*'Fase 1'!$AQ$11,IF(AE180=3,'Fase 1'!$AI$7*'Fase 1'!$AQ$12,IF(AE180=4,'Fase 1'!$AI$7*'Fase 2'!$AQ$10,IF(AE180=5,'Fase 1'!$AI$7*'Fase 2'!$AQ$11,IF(AE180=6,'Fase 1'!$AI$7*'Fase 2'!$AQ$12,IF(AE180&gt;=7,'Fase 1'!$AI$7*'Fase 1'!$AJ$7,"")))))))</f>
        <v>#VALUE!</v>
      </c>
      <c r="AK180" s="15" t="str">
        <f>IF(AE180=1,'Fase 1'!$AQ$14,IF(AE180=2,'Fase 1'!$AQ$15,IF(AE180=3,'Fase 1'!$AQ$16,IF(AE180=4,'Fase 2'!$AQ$14,IF(AE180=5,'Fase 2'!$AQ$15,IF(AE180=6,'Fase 2'!$AQ$16,IF(AE180=7,'Fase 3'!$AQ$11,IF(AE180=8,'Fase 4'!$AQ$12,IF(AE180=9,'Fase 4'!$AQ$12,IF(AE180=10,'Fase 4'!$AQ$12,""))))))))))</f>
        <v/>
      </c>
      <c r="AL180" s="15" t="str">
        <f t="shared" si="58"/>
        <v/>
      </c>
      <c r="AM180" s="15" t="str">
        <f t="shared" si="59"/>
        <v/>
      </c>
      <c r="AN180" s="15" t="str">
        <f>IF(AE180=0,"",IF(AE180&lt;=3,'Fase 1'!$AM$7*'Fase 1'!$AN$7,IF(AE180=4,'Fase 2'!$AM$7*'Fase 2'!$AN$14,IF(AE180=5,'Fase 2'!$AM$7*'Fase 2'!$AN$15,IF(AE180=6,'Fase 2'!$AM$7*'Fase 2'!$AN$16,IF(AE180=7,'Fase 3'!$AM$7*'Fase 3'!$AN$7,IF(AE180=8,'Fase 4'!$AM$7*'Fase 4'!$AN$14,IF(AE180=8,'Fase 4'!$AM$7*'Fase 4'!$AN$14,IF(AE180=9,'Fase 4'!$AM$7*'Fase 4'!$AN$15,IF(AE180=10,'Fase 4'!$AM$7*'Fase 4'!$AN$16,""))))))))))</f>
        <v/>
      </c>
    </row>
    <row r="181" spans="2:40" x14ac:dyDescent="0.25">
      <c r="B181" s="157" t="str">
        <f>IF(B180="","",IF(B180&lt;'Fase 1'!$B$5,B180+1,""))</f>
        <v/>
      </c>
      <c r="C181" s="158" t="str">
        <f t="shared" si="50"/>
        <v/>
      </c>
      <c r="D181" s="159" t="str">
        <f t="shared" si="51"/>
        <v/>
      </c>
      <c r="E181" s="160" t="str">
        <f t="shared" si="52"/>
        <v/>
      </c>
      <c r="F181" s="165"/>
      <c r="G181" s="162" t="str">
        <f>IF('Fase 1'!$B$5="","",IF($G$5="","",IF(AJ181="","",IF(100-(AK181-AL181)/AJ181*100&lt;10,"&lt; 10",100-(AK181-AL181)/AJ181*100))))</f>
        <v/>
      </c>
      <c r="H181" s="168"/>
      <c r="I181" s="167"/>
      <c r="M181" s="153" t="str">
        <f>IF($AE181=1,IF($B181&lt;=M180,M180,Resumo!$H$9+M180),"")</f>
        <v/>
      </c>
      <c r="N181" s="153" t="str">
        <f>IF($AE181=2,IF($B181&lt;=N180,N180,Resumo!$H$10+N180),IF($AE182-$AE181=0,"",M181))</f>
        <v/>
      </c>
      <c r="O181" s="153" t="str">
        <f>IF($AE181=3,IF($B181&lt;=O180,O180,Resumo!$H$11+O180),IF($AE182-$AE181=0,"",N181))</f>
        <v/>
      </c>
      <c r="P181" s="153" t="str">
        <f>IF($AE181=4,IF($B181&lt;=P180,P180,Resumo!$H$12+P180),IF($AE182-$AE181=0,"",O181))</f>
        <v/>
      </c>
      <c r="Q181" s="153" t="str">
        <f>IF($AE181=5,IF($B181&lt;=Q180,Q180,Resumo!$H$13+Q180),IF($AE182-$AE181=0,"",P181))</f>
        <v/>
      </c>
      <c r="R181" s="153" t="str">
        <f>IF($AE181=6,IF($B181&lt;=R180,R180,Resumo!$H$14+R180),IF($AE182-$AE181=0,"",Q181))</f>
        <v/>
      </c>
      <c r="S181" s="153" t="str">
        <f>IF($AE181=7,IF($B181&lt;=S180,S180,Resumo!$H$15+S180),IF($AE182-$AE181=0,"",R181))</f>
        <v/>
      </c>
      <c r="T181" s="153" t="str">
        <f>IF($AE181=8,IF($B181&lt;=T180,T180,Resumo!$H$16+T180),IF($AE182-$AE181=0,"",S181))</f>
        <v/>
      </c>
      <c r="U181" s="153" t="str">
        <f>IF($AE181=9,IF($B181&lt;=U180,U180,Resumo!$H$17+U180),IF($AE182-$AE181=0,"",T181))</f>
        <v/>
      </c>
      <c r="V181" s="153" t="str">
        <f>IF($AE181=10,IF($B181&lt;=V180,V180,Resumo!$H$18+V180),IF($AE182-$AE181=0,"",U181))</f>
        <v/>
      </c>
      <c r="X181" s="150">
        <f t="shared" si="53"/>
        <v>0</v>
      </c>
      <c r="Y181" s="150">
        <f t="shared" si="54"/>
        <v>0</v>
      </c>
      <c r="Z181" s="150">
        <f>IF(B181&lt;=Resumo!$F$9,1,IF(B181&lt;=Resumo!$F$10,2,""))</f>
        <v>1</v>
      </c>
      <c r="AA181" s="150">
        <f>IF(B181&lt;=Resumo!$F$11,IF(B181&gt;=Resumo!$D$11,3,""),IF(B181&lt;=Resumo!$F$12,IF(B181&gt;=Resumo!$D$12,4,""),""))</f>
        <v>3</v>
      </c>
      <c r="AB181" s="150">
        <f>IF(B181&lt;=Resumo!$F$13,IF(B181&gt;=Resumo!$D$13,5,""),IF(B181&lt;=Resumo!$F$14,IF(B181&gt;=Resumo!$D$14,6,""),""))</f>
        <v>5</v>
      </c>
      <c r="AC181" s="150">
        <f>IF(B181&lt;=Resumo!$F$15,IF(B181&gt;=Resumo!$D$15,7,""),IF(B181&lt;=Resumo!$F$16,IF(B181&gt;=Resumo!$D$16,8,""),""))</f>
        <v>7</v>
      </c>
      <c r="AD181" s="150">
        <f>IF(B181&lt;=Resumo!$F$17,IF(B181&gt;=Resumo!$D$17,9,""),IF(B181&lt;=Resumo!$F$18,IF(B181&gt;=Resumo!$D$18,10,""),""))</f>
        <v>9</v>
      </c>
      <c r="AE181" s="15">
        <f t="shared" si="55"/>
        <v>25</v>
      </c>
      <c r="AF181" s="15" t="str">
        <f>IF(AE181=1,Resumo!$G$9,IF(AE181=2,Resumo!$G$10,IF(AE181=3,Resumo!$G$11,IF(AE181=4,Resumo!$G$12,IF(AE181=5,Resumo!$G$13,IF(AE181=6,Resumo!$G$14,IF(AE181=7,Resumo!$G$15,IF(AE181=8,Resumo!$G$16,IF(AE181=9,Resumo!$G$17,IF(AE181=10,Resumo!$G$18,""))))))))))</f>
        <v/>
      </c>
      <c r="AH181" s="15" t="str">
        <f t="shared" si="56"/>
        <v/>
      </c>
      <c r="AI181" s="15">
        <f t="shared" si="57"/>
        <v>0</v>
      </c>
      <c r="AJ181" s="15" t="e">
        <f>IF(AE181=1,'Fase 1'!$AI$7*'Fase 1'!$AQ$10,IF(AE181=2,'Fase 1'!$AI$7*'Fase 1'!$AQ$11,IF(AE181=3,'Fase 1'!$AI$7*'Fase 1'!$AQ$12,IF(AE181=4,'Fase 1'!$AI$7*'Fase 2'!$AQ$10,IF(AE181=5,'Fase 1'!$AI$7*'Fase 2'!$AQ$11,IF(AE181=6,'Fase 1'!$AI$7*'Fase 2'!$AQ$12,IF(AE181&gt;=7,'Fase 1'!$AI$7*'Fase 1'!$AJ$7,"")))))))</f>
        <v>#VALUE!</v>
      </c>
      <c r="AK181" s="15" t="str">
        <f>IF(AE181=1,'Fase 1'!$AQ$14,IF(AE181=2,'Fase 1'!$AQ$15,IF(AE181=3,'Fase 1'!$AQ$16,IF(AE181=4,'Fase 2'!$AQ$14,IF(AE181=5,'Fase 2'!$AQ$15,IF(AE181=6,'Fase 2'!$AQ$16,IF(AE181=7,'Fase 3'!$AQ$11,IF(AE181=8,'Fase 4'!$AQ$12,IF(AE181=9,'Fase 4'!$AQ$12,IF(AE181=10,'Fase 4'!$AQ$12,""))))))))))</f>
        <v/>
      </c>
      <c r="AL181" s="15" t="str">
        <f t="shared" si="58"/>
        <v/>
      </c>
      <c r="AM181" s="15" t="str">
        <f t="shared" si="59"/>
        <v/>
      </c>
      <c r="AN181" s="15" t="str">
        <f>IF(AE181=0,"",IF(AE181&lt;=3,'Fase 1'!$AM$7*'Fase 1'!$AN$7,IF(AE181=4,'Fase 2'!$AM$7*'Fase 2'!$AN$14,IF(AE181=5,'Fase 2'!$AM$7*'Fase 2'!$AN$15,IF(AE181=6,'Fase 2'!$AM$7*'Fase 2'!$AN$16,IF(AE181=7,'Fase 3'!$AM$7*'Fase 3'!$AN$7,IF(AE181=8,'Fase 4'!$AM$7*'Fase 4'!$AN$14,IF(AE181=8,'Fase 4'!$AM$7*'Fase 4'!$AN$14,IF(AE181=9,'Fase 4'!$AM$7*'Fase 4'!$AN$15,IF(AE181=10,'Fase 4'!$AM$7*'Fase 4'!$AN$16,""))))))))))</f>
        <v/>
      </c>
    </row>
    <row r="182" spans="2:40" x14ac:dyDescent="0.25">
      <c r="B182" s="157" t="str">
        <f>IF(B181="","",IF(B181&lt;'Fase 1'!$B$5,B181+1,""))</f>
        <v/>
      </c>
      <c r="C182" s="158" t="str">
        <f t="shared" si="50"/>
        <v/>
      </c>
      <c r="D182" s="159" t="str">
        <f t="shared" si="51"/>
        <v/>
      </c>
      <c r="E182" s="160" t="str">
        <f t="shared" si="52"/>
        <v/>
      </c>
      <c r="F182" s="165"/>
      <c r="G182" s="162" t="str">
        <f>IF('Fase 1'!$B$5="","",IF($G$5="","",IF(AJ182="","",IF(100-(AK182-AL182)/AJ182*100&lt;10,"&lt; 10",100-(AK182-AL182)/AJ182*100))))</f>
        <v/>
      </c>
      <c r="H182" s="168"/>
      <c r="I182" s="167"/>
      <c r="M182" s="153" t="str">
        <f>IF($AE182=1,IF($B182&lt;=M181,M181,Resumo!$H$9+M181),"")</f>
        <v/>
      </c>
      <c r="N182" s="153" t="str">
        <f>IF($AE182=2,IF($B182&lt;=N181,N181,Resumo!$H$10+N181),IF($AE183-$AE182=0,"",M182))</f>
        <v/>
      </c>
      <c r="O182" s="153" t="str">
        <f>IF($AE182=3,IF($B182&lt;=O181,O181,Resumo!$H$11+O181),IF($AE183-$AE182=0,"",N182))</f>
        <v/>
      </c>
      <c r="P182" s="153" t="str">
        <f>IF($AE182=4,IF($B182&lt;=P181,P181,Resumo!$H$12+P181),IF($AE183-$AE182=0,"",O182))</f>
        <v/>
      </c>
      <c r="Q182" s="153" t="str">
        <f>IF($AE182=5,IF($B182&lt;=Q181,Q181,Resumo!$H$13+Q181),IF($AE183-$AE182=0,"",P182))</f>
        <v/>
      </c>
      <c r="R182" s="153" t="str">
        <f>IF($AE182=6,IF($B182&lt;=R181,R181,Resumo!$H$14+R181),IF($AE183-$AE182=0,"",Q182))</f>
        <v/>
      </c>
      <c r="S182" s="153" t="str">
        <f>IF($AE182=7,IF($B182&lt;=S181,S181,Resumo!$H$15+S181),IF($AE183-$AE182=0,"",R182))</f>
        <v/>
      </c>
      <c r="T182" s="153" t="str">
        <f>IF($AE182=8,IF($B182&lt;=T181,T181,Resumo!$H$16+T181),IF($AE183-$AE182=0,"",S182))</f>
        <v/>
      </c>
      <c r="U182" s="153" t="str">
        <f>IF($AE182=9,IF($B182&lt;=U181,U181,Resumo!$H$17+U181),IF($AE183-$AE182=0,"",T182))</f>
        <v/>
      </c>
      <c r="V182" s="153" t="str">
        <f>IF($AE182=10,IF($B182&lt;=V181,V181,Resumo!$H$18+V181),IF($AE183-$AE182=0,"",U182))</f>
        <v/>
      </c>
      <c r="X182" s="150">
        <f t="shared" si="53"/>
        <v>0</v>
      </c>
      <c r="Y182" s="150">
        <f t="shared" si="54"/>
        <v>0</v>
      </c>
      <c r="Z182" s="150">
        <f>IF(B182&lt;=Resumo!$F$9,1,IF(B182&lt;=Resumo!$F$10,2,""))</f>
        <v>1</v>
      </c>
      <c r="AA182" s="150">
        <f>IF(B182&lt;=Resumo!$F$11,IF(B182&gt;=Resumo!$D$11,3,""),IF(B182&lt;=Resumo!$F$12,IF(B182&gt;=Resumo!$D$12,4,""),""))</f>
        <v>3</v>
      </c>
      <c r="AB182" s="150">
        <f>IF(B182&lt;=Resumo!$F$13,IF(B182&gt;=Resumo!$D$13,5,""),IF(B182&lt;=Resumo!$F$14,IF(B182&gt;=Resumo!$D$14,6,""),""))</f>
        <v>5</v>
      </c>
      <c r="AC182" s="150">
        <f>IF(B182&lt;=Resumo!$F$15,IF(B182&gt;=Resumo!$D$15,7,""),IF(B182&lt;=Resumo!$F$16,IF(B182&gt;=Resumo!$D$16,8,""),""))</f>
        <v>7</v>
      </c>
      <c r="AD182" s="150">
        <f>IF(B182&lt;=Resumo!$F$17,IF(B182&gt;=Resumo!$D$17,9,""),IF(B182&lt;=Resumo!$F$18,IF(B182&gt;=Resumo!$D$18,10,""),""))</f>
        <v>9</v>
      </c>
      <c r="AE182" s="15">
        <f t="shared" si="55"/>
        <v>25</v>
      </c>
      <c r="AF182" s="15" t="str">
        <f>IF(AE182=1,Resumo!$G$9,IF(AE182=2,Resumo!$G$10,IF(AE182=3,Resumo!$G$11,IF(AE182=4,Resumo!$G$12,IF(AE182=5,Resumo!$G$13,IF(AE182=6,Resumo!$G$14,IF(AE182=7,Resumo!$G$15,IF(AE182=8,Resumo!$G$16,IF(AE182=9,Resumo!$G$17,IF(AE182=10,Resumo!$G$18,""))))))))))</f>
        <v/>
      </c>
      <c r="AH182" s="15" t="str">
        <f t="shared" si="56"/>
        <v/>
      </c>
      <c r="AI182" s="15">
        <f t="shared" si="57"/>
        <v>0</v>
      </c>
      <c r="AJ182" s="15" t="e">
        <f>IF(AE182=1,'Fase 1'!$AI$7*'Fase 1'!$AQ$10,IF(AE182=2,'Fase 1'!$AI$7*'Fase 1'!$AQ$11,IF(AE182=3,'Fase 1'!$AI$7*'Fase 1'!$AQ$12,IF(AE182=4,'Fase 1'!$AI$7*'Fase 2'!$AQ$10,IF(AE182=5,'Fase 1'!$AI$7*'Fase 2'!$AQ$11,IF(AE182=6,'Fase 1'!$AI$7*'Fase 2'!$AQ$12,IF(AE182&gt;=7,'Fase 1'!$AI$7*'Fase 1'!$AJ$7,"")))))))</f>
        <v>#VALUE!</v>
      </c>
      <c r="AK182" s="15" t="str">
        <f>IF(AE182=1,'Fase 1'!$AQ$14,IF(AE182=2,'Fase 1'!$AQ$15,IF(AE182=3,'Fase 1'!$AQ$16,IF(AE182=4,'Fase 2'!$AQ$14,IF(AE182=5,'Fase 2'!$AQ$15,IF(AE182=6,'Fase 2'!$AQ$16,IF(AE182=7,'Fase 3'!$AQ$11,IF(AE182=8,'Fase 4'!$AQ$12,IF(AE182=9,'Fase 4'!$AQ$12,IF(AE182=10,'Fase 4'!$AQ$12,""))))))))))</f>
        <v/>
      </c>
      <c r="AL182" s="15" t="str">
        <f t="shared" si="58"/>
        <v/>
      </c>
      <c r="AM182" s="15" t="str">
        <f t="shared" si="59"/>
        <v/>
      </c>
      <c r="AN182" s="15" t="str">
        <f>IF(AE182=0,"",IF(AE182&lt;=3,'Fase 1'!$AM$7*'Fase 1'!$AN$7,IF(AE182=4,'Fase 2'!$AM$7*'Fase 2'!$AN$14,IF(AE182=5,'Fase 2'!$AM$7*'Fase 2'!$AN$15,IF(AE182=6,'Fase 2'!$AM$7*'Fase 2'!$AN$16,IF(AE182=7,'Fase 3'!$AM$7*'Fase 3'!$AN$7,IF(AE182=8,'Fase 4'!$AM$7*'Fase 4'!$AN$14,IF(AE182=8,'Fase 4'!$AM$7*'Fase 4'!$AN$14,IF(AE182=9,'Fase 4'!$AM$7*'Fase 4'!$AN$15,IF(AE182=10,'Fase 4'!$AM$7*'Fase 4'!$AN$16,""))))))))))</f>
        <v/>
      </c>
    </row>
    <row r="183" spans="2:40" x14ac:dyDescent="0.25">
      <c r="B183" s="157" t="str">
        <f>IF(B182="","",IF(B182&lt;'Fase 1'!$B$5,B182+1,""))</f>
        <v/>
      </c>
      <c r="C183" s="158" t="str">
        <f t="shared" si="50"/>
        <v/>
      </c>
      <c r="D183" s="159" t="str">
        <f t="shared" si="51"/>
        <v/>
      </c>
      <c r="E183" s="160" t="str">
        <f t="shared" si="52"/>
        <v/>
      </c>
      <c r="F183" s="165"/>
      <c r="G183" s="162" t="str">
        <f>IF('Fase 1'!$B$5="","",IF($G$5="","",IF(AJ183="","",IF(100-(AK183-AL183)/AJ183*100&lt;10,"&lt; 10",100-(AK183-AL183)/AJ183*100))))</f>
        <v/>
      </c>
      <c r="H183" s="168"/>
      <c r="I183" s="167"/>
      <c r="M183" s="153" t="str">
        <f>IF($AE183=1,IF($B183&lt;=M182,M182,Resumo!$H$9+M182),"")</f>
        <v/>
      </c>
      <c r="N183" s="153" t="str">
        <f>IF($AE183=2,IF($B183&lt;=N182,N182,Resumo!$H$10+N182),IF($AE184-$AE183=0,"",M183))</f>
        <v/>
      </c>
      <c r="O183" s="153" t="str">
        <f>IF($AE183=3,IF($B183&lt;=O182,O182,Resumo!$H$11+O182),IF($AE184-$AE183=0,"",N183))</f>
        <v/>
      </c>
      <c r="P183" s="153" t="str">
        <f>IF($AE183=4,IF($B183&lt;=P182,P182,Resumo!$H$12+P182),IF($AE184-$AE183=0,"",O183))</f>
        <v/>
      </c>
      <c r="Q183" s="153" t="str">
        <f>IF($AE183=5,IF($B183&lt;=Q182,Q182,Resumo!$H$13+Q182),IF($AE184-$AE183=0,"",P183))</f>
        <v/>
      </c>
      <c r="R183" s="153" t="str">
        <f>IF($AE183=6,IF($B183&lt;=R182,R182,Resumo!$H$14+R182),IF($AE184-$AE183=0,"",Q183))</f>
        <v/>
      </c>
      <c r="S183" s="153" t="str">
        <f>IF($AE183=7,IF($B183&lt;=S182,S182,Resumo!$H$15+S182),IF($AE184-$AE183=0,"",R183))</f>
        <v/>
      </c>
      <c r="T183" s="153" t="str">
        <f>IF($AE183=8,IF($B183&lt;=T182,T182,Resumo!$H$16+T182),IF($AE184-$AE183=0,"",S183))</f>
        <v/>
      </c>
      <c r="U183" s="153" t="str">
        <f>IF($AE183=9,IF($B183&lt;=U182,U182,Resumo!$H$17+U182),IF($AE184-$AE183=0,"",T183))</f>
        <v/>
      </c>
      <c r="V183" s="153" t="str">
        <f>IF($AE183=10,IF($B183&lt;=V182,V182,Resumo!$H$18+V182),IF($AE184-$AE183=0,"",U183))</f>
        <v/>
      </c>
      <c r="X183" s="150">
        <f t="shared" si="53"/>
        <v>0</v>
      </c>
      <c r="Y183" s="150">
        <f t="shared" si="54"/>
        <v>0</v>
      </c>
      <c r="Z183" s="150">
        <f>IF(B183&lt;=Resumo!$F$9,1,IF(B183&lt;=Resumo!$F$10,2,""))</f>
        <v>1</v>
      </c>
      <c r="AA183" s="150">
        <f>IF(B183&lt;=Resumo!$F$11,IF(B183&gt;=Resumo!$D$11,3,""),IF(B183&lt;=Resumo!$F$12,IF(B183&gt;=Resumo!$D$12,4,""),""))</f>
        <v>3</v>
      </c>
      <c r="AB183" s="150">
        <f>IF(B183&lt;=Resumo!$F$13,IF(B183&gt;=Resumo!$D$13,5,""),IF(B183&lt;=Resumo!$F$14,IF(B183&gt;=Resumo!$D$14,6,""),""))</f>
        <v>5</v>
      </c>
      <c r="AC183" s="150">
        <f>IF(B183&lt;=Resumo!$F$15,IF(B183&gt;=Resumo!$D$15,7,""),IF(B183&lt;=Resumo!$F$16,IF(B183&gt;=Resumo!$D$16,8,""),""))</f>
        <v>7</v>
      </c>
      <c r="AD183" s="150">
        <f>IF(B183&lt;=Resumo!$F$17,IF(B183&gt;=Resumo!$D$17,9,""),IF(B183&lt;=Resumo!$F$18,IF(B183&gt;=Resumo!$D$18,10,""),""))</f>
        <v>9</v>
      </c>
      <c r="AE183" s="15">
        <f t="shared" si="55"/>
        <v>25</v>
      </c>
      <c r="AF183" s="15" t="str">
        <f>IF(AE183=1,Resumo!$G$9,IF(AE183=2,Resumo!$G$10,IF(AE183=3,Resumo!$G$11,IF(AE183=4,Resumo!$G$12,IF(AE183=5,Resumo!$G$13,IF(AE183=6,Resumo!$G$14,IF(AE183=7,Resumo!$G$15,IF(AE183=8,Resumo!$G$16,IF(AE183=9,Resumo!$G$17,IF(AE183=10,Resumo!$G$18,""))))))))))</f>
        <v/>
      </c>
      <c r="AH183" s="15" t="str">
        <f t="shared" si="56"/>
        <v/>
      </c>
      <c r="AI183" s="15">
        <f t="shared" si="57"/>
        <v>0</v>
      </c>
      <c r="AJ183" s="15" t="e">
        <f>IF(AE183=1,'Fase 1'!$AI$7*'Fase 1'!$AQ$10,IF(AE183=2,'Fase 1'!$AI$7*'Fase 1'!$AQ$11,IF(AE183=3,'Fase 1'!$AI$7*'Fase 1'!$AQ$12,IF(AE183=4,'Fase 1'!$AI$7*'Fase 2'!$AQ$10,IF(AE183=5,'Fase 1'!$AI$7*'Fase 2'!$AQ$11,IF(AE183=6,'Fase 1'!$AI$7*'Fase 2'!$AQ$12,IF(AE183&gt;=7,'Fase 1'!$AI$7*'Fase 1'!$AJ$7,"")))))))</f>
        <v>#VALUE!</v>
      </c>
      <c r="AK183" s="15" t="str">
        <f>IF(AE183=1,'Fase 1'!$AQ$14,IF(AE183=2,'Fase 1'!$AQ$15,IF(AE183=3,'Fase 1'!$AQ$16,IF(AE183=4,'Fase 2'!$AQ$14,IF(AE183=5,'Fase 2'!$AQ$15,IF(AE183=6,'Fase 2'!$AQ$16,IF(AE183=7,'Fase 3'!$AQ$11,IF(AE183=8,'Fase 4'!$AQ$12,IF(AE183=9,'Fase 4'!$AQ$12,IF(AE183=10,'Fase 4'!$AQ$12,""))))))))))</f>
        <v/>
      </c>
      <c r="AL183" s="15" t="str">
        <f t="shared" si="58"/>
        <v/>
      </c>
      <c r="AM183" s="15" t="str">
        <f t="shared" si="59"/>
        <v/>
      </c>
      <c r="AN183" s="15" t="str">
        <f>IF(AE183=0,"",IF(AE183&lt;=3,'Fase 1'!$AM$7*'Fase 1'!$AN$7,IF(AE183=4,'Fase 2'!$AM$7*'Fase 2'!$AN$14,IF(AE183=5,'Fase 2'!$AM$7*'Fase 2'!$AN$15,IF(AE183=6,'Fase 2'!$AM$7*'Fase 2'!$AN$16,IF(AE183=7,'Fase 3'!$AM$7*'Fase 3'!$AN$7,IF(AE183=8,'Fase 4'!$AM$7*'Fase 4'!$AN$14,IF(AE183=8,'Fase 4'!$AM$7*'Fase 4'!$AN$14,IF(AE183=9,'Fase 4'!$AM$7*'Fase 4'!$AN$15,IF(AE183=10,'Fase 4'!$AM$7*'Fase 4'!$AN$16,""))))))))))</f>
        <v/>
      </c>
    </row>
    <row r="184" spans="2:40" x14ac:dyDescent="0.25">
      <c r="B184" s="157" t="str">
        <f>IF(B183="","",IF(B183&lt;'Fase 1'!$B$5,B183+1,""))</f>
        <v/>
      </c>
      <c r="C184" s="158" t="str">
        <f t="shared" si="50"/>
        <v/>
      </c>
      <c r="D184" s="159" t="str">
        <f t="shared" si="51"/>
        <v/>
      </c>
      <c r="E184" s="160" t="str">
        <f t="shared" si="52"/>
        <v/>
      </c>
      <c r="F184" s="165"/>
      <c r="G184" s="162" t="str">
        <f>IF('Fase 1'!$B$5="","",IF($G$5="","",IF(AJ184="","",IF(100-(AK184-AL184)/AJ184*100&lt;10,"&lt; 10",100-(AK184-AL184)/AJ184*100))))</f>
        <v/>
      </c>
      <c r="H184" s="168"/>
      <c r="I184" s="167"/>
      <c r="M184" s="153" t="str">
        <f>IF($AE184=1,IF($B184&lt;=M183,M183,Resumo!$H$9+M183),"")</f>
        <v/>
      </c>
      <c r="N184" s="153" t="str">
        <f>IF($AE184=2,IF($B184&lt;=N183,N183,Resumo!$H$10+N183),IF($AE185-$AE184=0,"",M184))</f>
        <v/>
      </c>
      <c r="O184" s="153" t="str">
        <f>IF($AE184=3,IF($B184&lt;=O183,O183,Resumo!$H$11+O183),IF($AE185-$AE184=0,"",N184))</f>
        <v/>
      </c>
      <c r="P184" s="153" t="str">
        <f>IF($AE184=4,IF($B184&lt;=P183,P183,Resumo!$H$12+P183),IF($AE185-$AE184=0,"",O184))</f>
        <v/>
      </c>
      <c r="Q184" s="153" t="str">
        <f>IF($AE184=5,IF($B184&lt;=Q183,Q183,Resumo!$H$13+Q183),IF($AE185-$AE184=0,"",P184))</f>
        <v/>
      </c>
      <c r="R184" s="153" t="str">
        <f>IF($AE184=6,IF($B184&lt;=R183,R183,Resumo!$H$14+R183),IF($AE185-$AE184=0,"",Q184))</f>
        <v/>
      </c>
      <c r="S184" s="153" t="str">
        <f>IF($AE184=7,IF($B184&lt;=S183,S183,Resumo!$H$15+S183),IF($AE185-$AE184=0,"",R184))</f>
        <v/>
      </c>
      <c r="T184" s="153" t="str">
        <f>IF($AE184=8,IF($B184&lt;=T183,T183,Resumo!$H$16+T183),IF($AE185-$AE184=0,"",S184))</f>
        <v/>
      </c>
      <c r="U184" s="153" t="str">
        <f>IF($AE184=9,IF($B184&lt;=U183,U183,Resumo!$H$17+U183),IF($AE185-$AE184=0,"",T184))</f>
        <v/>
      </c>
      <c r="V184" s="153" t="str">
        <f>IF($AE184=10,IF($B184&lt;=V183,V183,Resumo!$H$18+V183),IF($AE185-$AE184=0,"",U184))</f>
        <v/>
      </c>
      <c r="X184" s="150">
        <f t="shared" si="53"/>
        <v>0</v>
      </c>
      <c r="Y184" s="150">
        <f t="shared" si="54"/>
        <v>0</v>
      </c>
      <c r="Z184" s="150">
        <f>IF(B184&lt;=Resumo!$F$9,1,IF(B184&lt;=Resumo!$F$10,2,""))</f>
        <v>1</v>
      </c>
      <c r="AA184" s="150">
        <f>IF(B184&lt;=Resumo!$F$11,IF(B184&gt;=Resumo!$D$11,3,""),IF(B184&lt;=Resumo!$F$12,IF(B184&gt;=Resumo!$D$12,4,""),""))</f>
        <v>3</v>
      </c>
      <c r="AB184" s="150">
        <f>IF(B184&lt;=Resumo!$F$13,IF(B184&gt;=Resumo!$D$13,5,""),IF(B184&lt;=Resumo!$F$14,IF(B184&gt;=Resumo!$D$14,6,""),""))</f>
        <v>5</v>
      </c>
      <c r="AC184" s="150">
        <f>IF(B184&lt;=Resumo!$F$15,IF(B184&gt;=Resumo!$D$15,7,""),IF(B184&lt;=Resumo!$F$16,IF(B184&gt;=Resumo!$D$16,8,""),""))</f>
        <v>7</v>
      </c>
      <c r="AD184" s="150">
        <f>IF(B184&lt;=Resumo!$F$17,IF(B184&gt;=Resumo!$D$17,9,""),IF(B184&lt;=Resumo!$F$18,IF(B184&gt;=Resumo!$D$18,10,""),""))</f>
        <v>9</v>
      </c>
      <c r="AE184" s="15">
        <f t="shared" si="55"/>
        <v>25</v>
      </c>
      <c r="AF184" s="15" t="str">
        <f>IF(AE184=1,Resumo!$G$9,IF(AE184=2,Resumo!$G$10,IF(AE184=3,Resumo!$G$11,IF(AE184=4,Resumo!$G$12,IF(AE184=5,Resumo!$G$13,IF(AE184=6,Resumo!$G$14,IF(AE184=7,Resumo!$G$15,IF(AE184=8,Resumo!$G$16,IF(AE184=9,Resumo!$G$17,IF(AE184=10,Resumo!$G$18,""))))))))))</f>
        <v/>
      </c>
      <c r="AH184" s="15" t="str">
        <f t="shared" si="56"/>
        <v/>
      </c>
      <c r="AI184" s="15">
        <f t="shared" si="57"/>
        <v>0</v>
      </c>
      <c r="AJ184" s="15" t="e">
        <f>IF(AE184=1,'Fase 1'!$AI$7*'Fase 1'!$AQ$10,IF(AE184=2,'Fase 1'!$AI$7*'Fase 1'!$AQ$11,IF(AE184=3,'Fase 1'!$AI$7*'Fase 1'!$AQ$12,IF(AE184=4,'Fase 1'!$AI$7*'Fase 2'!$AQ$10,IF(AE184=5,'Fase 1'!$AI$7*'Fase 2'!$AQ$11,IF(AE184=6,'Fase 1'!$AI$7*'Fase 2'!$AQ$12,IF(AE184&gt;=7,'Fase 1'!$AI$7*'Fase 1'!$AJ$7,"")))))))</f>
        <v>#VALUE!</v>
      </c>
      <c r="AK184" s="15" t="str">
        <f>IF(AE184=1,'Fase 1'!$AQ$14,IF(AE184=2,'Fase 1'!$AQ$15,IF(AE184=3,'Fase 1'!$AQ$16,IF(AE184=4,'Fase 2'!$AQ$14,IF(AE184=5,'Fase 2'!$AQ$15,IF(AE184=6,'Fase 2'!$AQ$16,IF(AE184=7,'Fase 3'!$AQ$11,IF(AE184=8,'Fase 4'!$AQ$12,IF(AE184=9,'Fase 4'!$AQ$12,IF(AE184=10,'Fase 4'!$AQ$12,""))))))))))</f>
        <v/>
      </c>
      <c r="AL184" s="15" t="str">
        <f t="shared" si="58"/>
        <v/>
      </c>
      <c r="AM184" s="15" t="str">
        <f t="shared" si="59"/>
        <v/>
      </c>
      <c r="AN184" s="15" t="str">
        <f>IF(AE184=0,"",IF(AE184&lt;=3,'Fase 1'!$AM$7*'Fase 1'!$AN$7,IF(AE184=4,'Fase 2'!$AM$7*'Fase 2'!$AN$14,IF(AE184=5,'Fase 2'!$AM$7*'Fase 2'!$AN$15,IF(AE184=6,'Fase 2'!$AM$7*'Fase 2'!$AN$16,IF(AE184=7,'Fase 3'!$AM$7*'Fase 3'!$AN$7,IF(AE184=8,'Fase 4'!$AM$7*'Fase 4'!$AN$14,IF(AE184=8,'Fase 4'!$AM$7*'Fase 4'!$AN$14,IF(AE184=9,'Fase 4'!$AM$7*'Fase 4'!$AN$15,IF(AE184=10,'Fase 4'!$AM$7*'Fase 4'!$AN$16,""))))))))))</f>
        <v/>
      </c>
    </row>
    <row r="185" spans="2:40" x14ac:dyDescent="0.25">
      <c r="B185" s="157" t="str">
        <f>IF(B184="","",IF(B184&lt;'Fase 1'!$B$5,B184+1,""))</f>
        <v/>
      </c>
      <c r="C185" s="158" t="str">
        <f t="shared" si="50"/>
        <v/>
      </c>
      <c r="D185" s="159" t="str">
        <f t="shared" si="51"/>
        <v/>
      </c>
      <c r="E185" s="160" t="str">
        <f t="shared" si="52"/>
        <v/>
      </c>
      <c r="F185" s="165"/>
      <c r="G185" s="162" t="str">
        <f>IF('Fase 1'!$B$5="","",IF($G$5="","",IF(AJ185="","",IF(100-(AK185-AL185)/AJ185*100&lt;10,"&lt; 10",100-(AK185-AL185)/AJ185*100))))</f>
        <v/>
      </c>
      <c r="H185" s="168"/>
      <c r="I185" s="167"/>
      <c r="M185" s="153" t="str">
        <f>IF($AE185=1,IF($B185&lt;=M184,M184,Resumo!$H$9+M184),"")</f>
        <v/>
      </c>
      <c r="N185" s="153" t="str">
        <f>IF($AE185=2,IF($B185&lt;=N184,N184,Resumo!$H$10+N184),IF($AE186-$AE185=0,"",M185))</f>
        <v/>
      </c>
      <c r="O185" s="153" t="str">
        <f>IF($AE185=3,IF($B185&lt;=O184,O184,Resumo!$H$11+O184),IF($AE186-$AE185=0,"",N185))</f>
        <v/>
      </c>
      <c r="P185" s="153" t="str">
        <f>IF($AE185=4,IF($B185&lt;=P184,P184,Resumo!$H$12+P184),IF($AE186-$AE185=0,"",O185))</f>
        <v/>
      </c>
      <c r="Q185" s="153" t="str">
        <f>IF($AE185=5,IF($B185&lt;=Q184,Q184,Resumo!$H$13+Q184),IF($AE186-$AE185=0,"",P185))</f>
        <v/>
      </c>
      <c r="R185" s="153" t="str">
        <f>IF($AE185=6,IF($B185&lt;=R184,R184,Resumo!$H$14+R184),IF($AE186-$AE185=0,"",Q185))</f>
        <v/>
      </c>
      <c r="S185" s="153" t="str">
        <f>IF($AE185=7,IF($B185&lt;=S184,S184,Resumo!$H$15+S184),IF($AE186-$AE185=0,"",R185))</f>
        <v/>
      </c>
      <c r="T185" s="153" t="str">
        <f>IF($AE185=8,IF($B185&lt;=T184,T184,Resumo!$H$16+T184),IF($AE186-$AE185=0,"",S185))</f>
        <v/>
      </c>
      <c r="U185" s="153" t="str">
        <f>IF($AE185=9,IF($B185&lt;=U184,U184,Resumo!$H$17+U184),IF($AE186-$AE185=0,"",T185))</f>
        <v/>
      </c>
      <c r="V185" s="153" t="str">
        <f>IF($AE185=10,IF($B185&lt;=V184,V184,Resumo!$H$18+V184),IF($AE186-$AE185=0,"",U185))</f>
        <v/>
      </c>
      <c r="X185" s="150">
        <f t="shared" si="53"/>
        <v>0</v>
      </c>
      <c r="Y185" s="150">
        <f t="shared" si="54"/>
        <v>0</v>
      </c>
      <c r="Z185" s="150">
        <f>IF(B185&lt;=Resumo!$F$9,1,IF(B185&lt;=Resumo!$F$10,2,""))</f>
        <v>1</v>
      </c>
      <c r="AA185" s="150">
        <f>IF(B185&lt;=Resumo!$F$11,IF(B185&gt;=Resumo!$D$11,3,""),IF(B185&lt;=Resumo!$F$12,IF(B185&gt;=Resumo!$D$12,4,""),""))</f>
        <v>3</v>
      </c>
      <c r="AB185" s="150">
        <f>IF(B185&lt;=Resumo!$F$13,IF(B185&gt;=Resumo!$D$13,5,""),IF(B185&lt;=Resumo!$F$14,IF(B185&gt;=Resumo!$D$14,6,""),""))</f>
        <v>5</v>
      </c>
      <c r="AC185" s="150">
        <f>IF(B185&lt;=Resumo!$F$15,IF(B185&gt;=Resumo!$D$15,7,""),IF(B185&lt;=Resumo!$F$16,IF(B185&gt;=Resumo!$D$16,8,""),""))</f>
        <v>7</v>
      </c>
      <c r="AD185" s="150">
        <f>IF(B185&lt;=Resumo!$F$17,IF(B185&gt;=Resumo!$D$17,9,""),IF(B185&lt;=Resumo!$F$18,IF(B185&gt;=Resumo!$D$18,10,""),""))</f>
        <v>9</v>
      </c>
      <c r="AE185" s="15">
        <f t="shared" si="55"/>
        <v>25</v>
      </c>
      <c r="AF185" s="15" t="str">
        <f>IF(AE185=1,Resumo!$G$9,IF(AE185=2,Resumo!$G$10,IF(AE185=3,Resumo!$G$11,IF(AE185=4,Resumo!$G$12,IF(AE185=5,Resumo!$G$13,IF(AE185=6,Resumo!$G$14,IF(AE185=7,Resumo!$G$15,IF(AE185=8,Resumo!$G$16,IF(AE185=9,Resumo!$G$17,IF(AE185=10,Resumo!$G$18,""))))))))))</f>
        <v/>
      </c>
      <c r="AH185" s="15" t="str">
        <f t="shared" si="56"/>
        <v/>
      </c>
      <c r="AI185" s="15">
        <f t="shared" si="57"/>
        <v>0</v>
      </c>
      <c r="AJ185" s="15" t="e">
        <f>IF(AE185=1,'Fase 1'!$AI$7*'Fase 1'!$AQ$10,IF(AE185=2,'Fase 1'!$AI$7*'Fase 1'!$AQ$11,IF(AE185=3,'Fase 1'!$AI$7*'Fase 1'!$AQ$12,IF(AE185=4,'Fase 1'!$AI$7*'Fase 2'!$AQ$10,IF(AE185=5,'Fase 1'!$AI$7*'Fase 2'!$AQ$11,IF(AE185=6,'Fase 1'!$AI$7*'Fase 2'!$AQ$12,IF(AE185&gt;=7,'Fase 1'!$AI$7*'Fase 1'!$AJ$7,"")))))))</f>
        <v>#VALUE!</v>
      </c>
      <c r="AK185" s="15" t="str">
        <f>IF(AE185=1,'Fase 1'!$AQ$14,IF(AE185=2,'Fase 1'!$AQ$15,IF(AE185=3,'Fase 1'!$AQ$16,IF(AE185=4,'Fase 2'!$AQ$14,IF(AE185=5,'Fase 2'!$AQ$15,IF(AE185=6,'Fase 2'!$AQ$16,IF(AE185=7,'Fase 3'!$AQ$11,IF(AE185=8,'Fase 4'!$AQ$12,IF(AE185=9,'Fase 4'!$AQ$12,IF(AE185=10,'Fase 4'!$AQ$12,""))))))))))</f>
        <v/>
      </c>
      <c r="AL185" s="15" t="str">
        <f t="shared" si="58"/>
        <v/>
      </c>
      <c r="AM185" s="15" t="str">
        <f t="shared" si="59"/>
        <v/>
      </c>
      <c r="AN185" s="15" t="str">
        <f>IF(AE185=0,"",IF(AE185&lt;=3,'Fase 1'!$AM$7*'Fase 1'!$AN$7,IF(AE185=4,'Fase 2'!$AM$7*'Fase 2'!$AN$14,IF(AE185=5,'Fase 2'!$AM$7*'Fase 2'!$AN$15,IF(AE185=6,'Fase 2'!$AM$7*'Fase 2'!$AN$16,IF(AE185=7,'Fase 3'!$AM$7*'Fase 3'!$AN$7,IF(AE185=8,'Fase 4'!$AM$7*'Fase 4'!$AN$14,IF(AE185=8,'Fase 4'!$AM$7*'Fase 4'!$AN$14,IF(AE185=9,'Fase 4'!$AM$7*'Fase 4'!$AN$15,IF(AE185=10,'Fase 4'!$AM$7*'Fase 4'!$AN$16,""))))))))))</f>
        <v/>
      </c>
    </row>
    <row r="186" spans="2:40" x14ac:dyDescent="0.25">
      <c r="B186" s="157" t="str">
        <f>IF(B185="","",IF(B185&lt;'Fase 1'!$B$5,B185+1,""))</f>
        <v/>
      </c>
      <c r="C186" s="158" t="str">
        <f t="shared" si="50"/>
        <v/>
      </c>
      <c r="D186" s="159" t="str">
        <f t="shared" si="51"/>
        <v/>
      </c>
      <c r="E186" s="160" t="str">
        <f t="shared" si="52"/>
        <v/>
      </c>
      <c r="F186" s="165"/>
      <c r="G186" s="162" t="str">
        <f>IF('Fase 1'!$B$5="","",IF($G$5="","",IF(AJ186="","",IF(100-(AK186-AL186)/AJ186*100&lt;10,"&lt; 10",100-(AK186-AL186)/AJ186*100))))</f>
        <v/>
      </c>
      <c r="H186" s="168"/>
      <c r="I186" s="167"/>
      <c r="M186" s="153" t="str">
        <f>IF($AE186=1,IF($B186&lt;=M185,M185,Resumo!$H$9+M185),"")</f>
        <v/>
      </c>
      <c r="N186" s="153" t="str">
        <f>IF($AE186=2,IF($B186&lt;=N185,N185,Resumo!$H$10+N185),IF($AE187-$AE186=0,"",M186))</f>
        <v/>
      </c>
      <c r="O186" s="153" t="str">
        <f>IF($AE186=3,IF($B186&lt;=O185,O185,Resumo!$H$11+O185),IF($AE187-$AE186=0,"",N186))</f>
        <v/>
      </c>
      <c r="P186" s="153" t="str">
        <f>IF($AE186=4,IF($B186&lt;=P185,P185,Resumo!$H$12+P185),IF($AE187-$AE186=0,"",O186))</f>
        <v/>
      </c>
      <c r="Q186" s="153" t="str">
        <f>IF($AE186=5,IF($B186&lt;=Q185,Q185,Resumo!$H$13+Q185),IF($AE187-$AE186=0,"",P186))</f>
        <v/>
      </c>
      <c r="R186" s="153" t="str">
        <f>IF($AE186=6,IF($B186&lt;=R185,R185,Resumo!$H$14+R185),IF($AE187-$AE186=0,"",Q186))</f>
        <v/>
      </c>
      <c r="S186" s="153" t="str">
        <f>IF($AE186=7,IF($B186&lt;=S185,S185,Resumo!$H$15+S185),IF($AE187-$AE186=0,"",R186))</f>
        <v/>
      </c>
      <c r="T186" s="153" t="str">
        <f>IF($AE186=8,IF($B186&lt;=T185,T185,Resumo!$H$16+T185),IF($AE187-$AE186=0,"",S186))</f>
        <v/>
      </c>
      <c r="U186" s="153" t="str">
        <f>IF($AE186=9,IF($B186&lt;=U185,U185,Resumo!$H$17+U185),IF($AE187-$AE186=0,"",T186))</f>
        <v/>
      </c>
      <c r="V186" s="153" t="str">
        <f>IF($AE186=10,IF($B186&lt;=V185,V185,Resumo!$H$18+V185),IF($AE187-$AE186=0,"",U186))</f>
        <v/>
      </c>
      <c r="X186" s="150">
        <f t="shared" si="53"/>
        <v>0</v>
      </c>
      <c r="Y186" s="150">
        <f t="shared" si="54"/>
        <v>0</v>
      </c>
      <c r="Z186" s="150">
        <f>IF(B186&lt;=Resumo!$F$9,1,IF(B186&lt;=Resumo!$F$10,2,""))</f>
        <v>1</v>
      </c>
      <c r="AA186" s="150">
        <f>IF(B186&lt;=Resumo!$F$11,IF(B186&gt;=Resumo!$D$11,3,""),IF(B186&lt;=Resumo!$F$12,IF(B186&gt;=Resumo!$D$12,4,""),""))</f>
        <v>3</v>
      </c>
      <c r="AB186" s="150">
        <f>IF(B186&lt;=Resumo!$F$13,IF(B186&gt;=Resumo!$D$13,5,""),IF(B186&lt;=Resumo!$F$14,IF(B186&gt;=Resumo!$D$14,6,""),""))</f>
        <v>5</v>
      </c>
      <c r="AC186" s="150">
        <f>IF(B186&lt;=Resumo!$F$15,IF(B186&gt;=Resumo!$D$15,7,""),IF(B186&lt;=Resumo!$F$16,IF(B186&gt;=Resumo!$D$16,8,""),""))</f>
        <v>7</v>
      </c>
      <c r="AD186" s="150">
        <f>IF(B186&lt;=Resumo!$F$17,IF(B186&gt;=Resumo!$D$17,9,""),IF(B186&lt;=Resumo!$F$18,IF(B186&gt;=Resumo!$D$18,10,""),""))</f>
        <v>9</v>
      </c>
      <c r="AE186" s="15">
        <f t="shared" si="55"/>
        <v>25</v>
      </c>
      <c r="AF186" s="15" t="str">
        <f>IF(AE186=1,Resumo!$G$9,IF(AE186=2,Resumo!$G$10,IF(AE186=3,Resumo!$G$11,IF(AE186=4,Resumo!$G$12,IF(AE186=5,Resumo!$G$13,IF(AE186=6,Resumo!$G$14,IF(AE186=7,Resumo!$G$15,IF(AE186=8,Resumo!$G$16,IF(AE186=9,Resumo!$G$17,IF(AE186=10,Resumo!$G$18,""))))))))))</f>
        <v/>
      </c>
      <c r="AH186" s="15" t="str">
        <f t="shared" si="56"/>
        <v/>
      </c>
      <c r="AI186" s="15">
        <f t="shared" si="57"/>
        <v>0</v>
      </c>
      <c r="AJ186" s="15" t="e">
        <f>IF(AE186=1,'Fase 1'!$AI$7*'Fase 1'!$AQ$10,IF(AE186=2,'Fase 1'!$AI$7*'Fase 1'!$AQ$11,IF(AE186=3,'Fase 1'!$AI$7*'Fase 1'!$AQ$12,IF(AE186=4,'Fase 1'!$AI$7*'Fase 2'!$AQ$10,IF(AE186=5,'Fase 1'!$AI$7*'Fase 2'!$AQ$11,IF(AE186=6,'Fase 1'!$AI$7*'Fase 2'!$AQ$12,IF(AE186&gt;=7,'Fase 1'!$AI$7*'Fase 1'!$AJ$7,"")))))))</f>
        <v>#VALUE!</v>
      </c>
      <c r="AK186" s="15" t="str">
        <f>IF(AE186=1,'Fase 1'!$AQ$14,IF(AE186=2,'Fase 1'!$AQ$15,IF(AE186=3,'Fase 1'!$AQ$16,IF(AE186=4,'Fase 2'!$AQ$14,IF(AE186=5,'Fase 2'!$AQ$15,IF(AE186=6,'Fase 2'!$AQ$16,IF(AE186=7,'Fase 3'!$AQ$11,IF(AE186=8,'Fase 4'!$AQ$12,IF(AE186=9,'Fase 4'!$AQ$12,IF(AE186=10,'Fase 4'!$AQ$12,""))))))))))</f>
        <v/>
      </c>
      <c r="AL186" s="15" t="str">
        <f t="shared" si="58"/>
        <v/>
      </c>
      <c r="AM186" s="15" t="str">
        <f t="shared" si="59"/>
        <v/>
      </c>
      <c r="AN186" s="15" t="str">
        <f>IF(AE186=0,"",IF(AE186&lt;=3,'Fase 1'!$AM$7*'Fase 1'!$AN$7,IF(AE186=4,'Fase 2'!$AM$7*'Fase 2'!$AN$14,IF(AE186=5,'Fase 2'!$AM$7*'Fase 2'!$AN$15,IF(AE186=6,'Fase 2'!$AM$7*'Fase 2'!$AN$16,IF(AE186=7,'Fase 3'!$AM$7*'Fase 3'!$AN$7,IF(AE186=8,'Fase 4'!$AM$7*'Fase 4'!$AN$14,IF(AE186=8,'Fase 4'!$AM$7*'Fase 4'!$AN$14,IF(AE186=9,'Fase 4'!$AM$7*'Fase 4'!$AN$15,IF(AE186=10,'Fase 4'!$AM$7*'Fase 4'!$AN$16,""))))))))))</f>
        <v/>
      </c>
    </row>
    <row r="187" spans="2:40" x14ac:dyDescent="0.25">
      <c r="B187" s="157" t="str">
        <f>IF(B186="","",IF(B186&lt;'Fase 1'!$B$5,B186+1,""))</f>
        <v/>
      </c>
      <c r="C187" s="158" t="str">
        <f t="shared" si="50"/>
        <v/>
      </c>
      <c r="D187" s="159" t="str">
        <f t="shared" si="51"/>
        <v/>
      </c>
      <c r="E187" s="160" t="str">
        <f t="shared" si="52"/>
        <v/>
      </c>
      <c r="F187" s="165"/>
      <c r="G187" s="162" t="str">
        <f>IF('Fase 1'!$B$5="","",IF($G$5="","",IF(AJ187="","",IF(100-(AK187-AL187)/AJ187*100&lt;10,"&lt; 10",100-(AK187-AL187)/AJ187*100))))</f>
        <v/>
      </c>
      <c r="H187" s="168"/>
      <c r="I187" s="167"/>
      <c r="M187" s="153" t="str">
        <f>IF($AE187=1,IF($B187&lt;=M186,M186,Resumo!$H$9+M186),"")</f>
        <v/>
      </c>
      <c r="N187" s="153" t="str">
        <f>IF($AE187=2,IF($B187&lt;=N186,N186,Resumo!$H$10+N186),IF($AE188-$AE187=0,"",M187))</f>
        <v/>
      </c>
      <c r="O187" s="153" t="str">
        <f>IF($AE187=3,IF($B187&lt;=O186,O186,Resumo!$H$11+O186),IF($AE188-$AE187=0,"",N187))</f>
        <v/>
      </c>
      <c r="P187" s="153" t="str">
        <f>IF($AE187=4,IF($B187&lt;=P186,P186,Resumo!$H$12+P186),IF($AE188-$AE187=0,"",O187))</f>
        <v/>
      </c>
      <c r="Q187" s="153" t="str">
        <f>IF($AE187=5,IF($B187&lt;=Q186,Q186,Resumo!$H$13+Q186),IF($AE188-$AE187=0,"",P187))</f>
        <v/>
      </c>
      <c r="R187" s="153" t="str">
        <f>IF($AE187=6,IF($B187&lt;=R186,R186,Resumo!$H$14+R186),IF($AE188-$AE187=0,"",Q187))</f>
        <v/>
      </c>
      <c r="S187" s="153" t="str">
        <f>IF($AE187=7,IF($B187&lt;=S186,S186,Resumo!$H$15+S186),IF($AE188-$AE187=0,"",R187))</f>
        <v/>
      </c>
      <c r="T187" s="153" t="str">
        <f>IF($AE187=8,IF($B187&lt;=T186,T186,Resumo!$H$16+T186),IF($AE188-$AE187=0,"",S187))</f>
        <v/>
      </c>
      <c r="U187" s="153" t="str">
        <f>IF($AE187=9,IF($B187&lt;=U186,U186,Resumo!$H$17+U186),IF($AE188-$AE187=0,"",T187))</f>
        <v/>
      </c>
      <c r="V187" s="153" t="str">
        <f>IF($AE187=10,IF($B187&lt;=V186,V186,Resumo!$H$18+V186),IF($AE188-$AE187=0,"",U187))</f>
        <v/>
      </c>
      <c r="X187" s="150">
        <f t="shared" si="53"/>
        <v>0</v>
      </c>
      <c r="Y187" s="150">
        <f t="shared" si="54"/>
        <v>0</v>
      </c>
      <c r="Z187" s="150">
        <f>IF(B187&lt;=Resumo!$F$9,1,IF(B187&lt;=Resumo!$F$10,2,""))</f>
        <v>1</v>
      </c>
      <c r="AA187" s="150">
        <f>IF(B187&lt;=Resumo!$F$11,IF(B187&gt;=Resumo!$D$11,3,""),IF(B187&lt;=Resumo!$F$12,IF(B187&gt;=Resumo!$D$12,4,""),""))</f>
        <v>3</v>
      </c>
      <c r="AB187" s="150">
        <f>IF(B187&lt;=Resumo!$F$13,IF(B187&gt;=Resumo!$D$13,5,""),IF(B187&lt;=Resumo!$F$14,IF(B187&gt;=Resumo!$D$14,6,""),""))</f>
        <v>5</v>
      </c>
      <c r="AC187" s="150">
        <f>IF(B187&lt;=Resumo!$F$15,IF(B187&gt;=Resumo!$D$15,7,""),IF(B187&lt;=Resumo!$F$16,IF(B187&gt;=Resumo!$D$16,8,""),""))</f>
        <v>7</v>
      </c>
      <c r="AD187" s="150">
        <f>IF(B187&lt;=Resumo!$F$17,IF(B187&gt;=Resumo!$D$17,9,""),IF(B187&lt;=Resumo!$F$18,IF(B187&gt;=Resumo!$D$18,10,""),""))</f>
        <v>9</v>
      </c>
      <c r="AE187" s="15">
        <f t="shared" si="55"/>
        <v>25</v>
      </c>
      <c r="AF187" s="15" t="str">
        <f>IF(AE187=1,Resumo!$G$9,IF(AE187=2,Resumo!$G$10,IF(AE187=3,Resumo!$G$11,IF(AE187=4,Resumo!$G$12,IF(AE187=5,Resumo!$G$13,IF(AE187=6,Resumo!$G$14,IF(AE187=7,Resumo!$G$15,IF(AE187=8,Resumo!$G$16,IF(AE187=9,Resumo!$G$17,IF(AE187=10,Resumo!$G$18,""))))))))))</f>
        <v/>
      </c>
      <c r="AH187" s="15" t="str">
        <f t="shared" si="56"/>
        <v/>
      </c>
      <c r="AI187" s="15">
        <f t="shared" si="57"/>
        <v>0</v>
      </c>
      <c r="AJ187" s="15" t="e">
        <f>IF(AE187=1,'Fase 1'!$AI$7*'Fase 1'!$AQ$10,IF(AE187=2,'Fase 1'!$AI$7*'Fase 1'!$AQ$11,IF(AE187=3,'Fase 1'!$AI$7*'Fase 1'!$AQ$12,IF(AE187=4,'Fase 1'!$AI$7*'Fase 2'!$AQ$10,IF(AE187=5,'Fase 1'!$AI$7*'Fase 2'!$AQ$11,IF(AE187=6,'Fase 1'!$AI$7*'Fase 2'!$AQ$12,IF(AE187&gt;=7,'Fase 1'!$AI$7*'Fase 1'!$AJ$7,"")))))))</f>
        <v>#VALUE!</v>
      </c>
      <c r="AK187" s="15" t="str">
        <f>IF(AE187=1,'Fase 1'!$AQ$14,IF(AE187=2,'Fase 1'!$AQ$15,IF(AE187=3,'Fase 1'!$AQ$16,IF(AE187=4,'Fase 2'!$AQ$14,IF(AE187=5,'Fase 2'!$AQ$15,IF(AE187=6,'Fase 2'!$AQ$16,IF(AE187=7,'Fase 3'!$AQ$11,IF(AE187=8,'Fase 4'!$AQ$12,IF(AE187=9,'Fase 4'!$AQ$12,IF(AE187=10,'Fase 4'!$AQ$12,""))))))))))</f>
        <v/>
      </c>
      <c r="AL187" s="15" t="str">
        <f t="shared" si="58"/>
        <v/>
      </c>
      <c r="AM187" s="15" t="str">
        <f t="shared" si="59"/>
        <v/>
      </c>
      <c r="AN187" s="15" t="str">
        <f>IF(AE187=0,"",IF(AE187&lt;=3,'Fase 1'!$AM$7*'Fase 1'!$AN$7,IF(AE187=4,'Fase 2'!$AM$7*'Fase 2'!$AN$14,IF(AE187=5,'Fase 2'!$AM$7*'Fase 2'!$AN$15,IF(AE187=6,'Fase 2'!$AM$7*'Fase 2'!$AN$16,IF(AE187=7,'Fase 3'!$AM$7*'Fase 3'!$AN$7,IF(AE187=8,'Fase 4'!$AM$7*'Fase 4'!$AN$14,IF(AE187=8,'Fase 4'!$AM$7*'Fase 4'!$AN$14,IF(AE187=9,'Fase 4'!$AM$7*'Fase 4'!$AN$15,IF(AE187=10,'Fase 4'!$AM$7*'Fase 4'!$AN$16,""))))))))))</f>
        <v/>
      </c>
    </row>
    <row r="188" spans="2:40" x14ac:dyDescent="0.25">
      <c r="B188" s="157" t="str">
        <f>IF(B187="","",IF(B187&lt;'Fase 1'!$B$5,B187+1,""))</f>
        <v/>
      </c>
      <c r="C188" s="158" t="str">
        <f t="shared" si="50"/>
        <v/>
      </c>
      <c r="D188" s="159" t="str">
        <f t="shared" si="51"/>
        <v/>
      </c>
      <c r="E188" s="160" t="str">
        <f t="shared" si="52"/>
        <v/>
      </c>
      <c r="F188" s="165"/>
      <c r="G188" s="162" t="str">
        <f>IF('Fase 1'!$B$5="","",IF($G$5="","",IF(AJ188="","",IF(100-(AK188-AL188)/AJ188*100&lt;10,"&lt; 10",100-(AK188-AL188)/AJ188*100))))</f>
        <v/>
      </c>
      <c r="H188" s="168"/>
      <c r="I188" s="167"/>
      <c r="M188" s="153" t="str">
        <f>IF($AE188=1,IF($B188&lt;=M187,M187,Resumo!$H$9+M187),"")</f>
        <v/>
      </c>
      <c r="N188" s="153" t="str">
        <f>IF($AE188=2,IF($B188&lt;=N187,N187,Resumo!$H$10+N187),IF($AE189-$AE188=0,"",M188))</f>
        <v/>
      </c>
      <c r="O188" s="153" t="str">
        <f>IF($AE188=3,IF($B188&lt;=O187,O187,Resumo!$H$11+O187),IF($AE189-$AE188=0,"",N188))</f>
        <v/>
      </c>
      <c r="P188" s="153" t="str">
        <f>IF($AE188=4,IF($B188&lt;=P187,P187,Resumo!$H$12+P187),IF($AE189-$AE188=0,"",O188))</f>
        <v/>
      </c>
      <c r="Q188" s="153" t="str">
        <f>IF($AE188=5,IF($B188&lt;=Q187,Q187,Resumo!$H$13+Q187),IF($AE189-$AE188=0,"",P188))</f>
        <v/>
      </c>
      <c r="R188" s="153" t="str">
        <f>IF($AE188=6,IF($B188&lt;=R187,R187,Resumo!$H$14+R187),IF($AE189-$AE188=0,"",Q188))</f>
        <v/>
      </c>
      <c r="S188" s="153" t="str">
        <f>IF($AE188=7,IF($B188&lt;=S187,S187,Resumo!$H$15+S187),IF($AE189-$AE188=0,"",R188))</f>
        <v/>
      </c>
      <c r="T188" s="153" t="str">
        <f>IF($AE188=8,IF($B188&lt;=T187,T187,Resumo!$H$16+T187),IF($AE189-$AE188=0,"",S188))</f>
        <v/>
      </c>
      <c r="U188" s="153" t="str">
        <f>IF($AE188=9,IF($B188&lt;=U187,U187,Resumo!$H$17+U187),IF($AE189-$AE188=0,"",T188))</f>
        <v/>
      </c>
      <c r="V188" s="153" t="str">
        <f>IF($AE188=10,IF($B188&lt;=V187,V187,Resumo!$H$18+V187),IF($AE189-$AE188=0,"",U188))</f>
        <v/>
      </c>
      <c r="X188" s="150">
        <f t="shared" si="53"/>
        <v>0</v>
      </c>
      <c r="Y188" s="150">
        <f t="shared" si="54"/>
        <v>0</v>
      </c>
      <c r="Z188" s="150">
        <f>IF(B188&lt;=Resumo!$F$9,1,IF(B188&lt;=Resumo!$F$10,2,""))</f>
        <v>1</v>
      </c>
      <c r="AA188" s="150">
        <f>IF(B188&lt;=Resumo!$F$11,IF(B188&gt;=Resumo!$D$11,3,""),IF(B188&lt;=Resumo!$F$12,IF(B188&gt;=Resumo!$D$12,4,""),""))</f>
        <v>3</v>
      </c>
      <c r="AB188" s="150">
        <f>IF(B188&lt;=Resumo!$F$13,IF(B188&gt;=Resumo!$D$13,5,""),IF(B188&lt;=Resumo!$F$14,IF(B188&gt;=Resumo!$D$14,6,""),""))</f>
        <v>5</v>
      </c>
      <c r="AC188" s="150">
        <f>IF(B188&lt;=Resumo!$F$15,IF(B188&gt;=Resumo!$D$15,7,""),IF(B188&lt;=Resumo!$F$16,IF(B188&gt;=Resumo!$D$16,8,""),""))</f>
        <v>7</v>
      </c>
      <c r="AD188" s="150">
        <f>IF(B188&lt;=Resumo!$F$17,IF(B188&gt;=Resumo!$D$17,9,""),IF(B188&lt;=Resumo!$F$18,IF(B188&gt;=Resumo!$D$18,10,""),""))</f>
        <v>9</v>
      </c>
      <c r="AE188" s="15">
        <f t="shared" si="55"/>
        <v>25</v>
      </c>
      <c r="AF188" s="15" t="str">
        <f>IF(AE188=1,Resumo!$G$9,IF(AE188=2,Resumo!$G$10,IF(AE188=3,Resumo!$G$11,IF(AE188=4,Resumo!$G$12,IF(AE188=5,Resumo!$G$13,IF(AE188=6,Resumo!$G$14,IF(AE188=7,Resumo!$G$15,IF(AE188=8,Resumo!$G$16,IF(AE188=9,Resumo!$G$17,IF(AE188=10,Resumo!$G$18,""))))))))))</f>
        <v/>
      </c>
      <c r="AH188" s="15" t="str">
        <f t="shared" si="56"/>
        <v/>
      </c>
      <c r="AI188" s="15">
        <f t="shared" si="57"/>
        <v>0</v>
      </c>
      <c r="AJ188" s="15" t="e">
        <f>IF(AE188=1,'Fase 1'!$AI$7*'Fase 1'!$AQ$10,IF(AE188=2,'Fase 1'!$AI$7*'Fase 1'!$AQ$11,IF(AE188=3,'Fase 1'!$AI$7*'Fase 1'!$AQ$12,IF(AE188=4,'Fase 1'!$AI$7*'Fase 2'!$AQ$10,IF(AE188=5,'Fase 1'!$AI$7*'Fase 2'!$AQ$11,IF(AE188=6,'Fase 1'!$AI$7*'Fase 2'!$AQ$12,IF(AE188&gt;=7,'Fase 1'!$AI$7*'Fase 1'!$AJ$7,"")))))))</f>
        <v>#VALUE!</v>
      </c>
      <c r="AK188" s="15" t="str">
        <f>IF(AE188=1,'Fase 1'!$AQ$14,IF(AE188=2,'Fase 1'!$AQ$15,IF(AE188=3,'Fase 1'!$AQ$16,IF(AE188=4,'Fase 2'!$AQ$14,IF(AE188=5,'Fase 2'!$AQ$15,IF(AE188=6,'Fase 2'!$AQ$16,IF(AE188=7,'Fase 3'!$AQ$11,IF(AE188=8,'Fase 4'!$AQ$12,IF(AE188=9,'Fase 4'!$AQ$12,IF(AE188=10,'Fase 4'!$AQ$12,""))))))))))</f>
        <v/>
      </c>
      <c r="AL188" s="15" t="str">
        <f t="shared" si="58"/>
        <v/>
      </c>
      <c r="AM188" s="15" t="str">
        <f t="shared" si="59"/>
        <v/>
      </c>
      <c r="AN188" s="15" t="str">
        <f>IF(AE188=0,"",IF(AE188&lt;=3,'Fase 1'!$AM$7*'Fase 1'!$AN$7,IF(AE188=4,'Fase 2'!$AM$7*'Fase 2'!$AN$14,IF(AE188=5,'Fase 2'!$AM$7*'Fase 2'!$AN$15,IF(AE188=6,'Fase 2'!$AM$7*'Fase 2'!$AN$16,IF(AE188=7,'Fase 3'!$AM$7*'Fase 3'!$AN$7,IF(AE188=8,'Fase 4'!$AM$7*'Fase 4'!$AN$14,IF(AE188=8,'Fase 4'!$AM$7*'Fase 4'!$AN$14,IF(AE188=9,'Fase 4'!$AM$7*'Fase 4'!$AN$15,IF(AE188=10,'Fase 4'!$AM$7*'Fase 4'!$AN$16,""))))))))))</f>
        <v/>
      </c>
    </row>
    <row r="189" spans="2:40" x14ac:dyDescent="0.25">
      <c r="B189" s="157" t="str">
        <f>IF(B188="","",IF(B188&lt;'Fase 1'!$B$5,B188+1,""))</f>
        <v/>
      </c>
      <c r="C189" s="158" t="str">
        <f t="shared" si="50"/>
        <v/>
      </c>
      <c r="D189" s="159" t="str">
        <f t="shared" si="51"/>
        <v/>
      </c>
      <c r="E189" s="160" t="str">
        <f t="shared" si="52"/>
        <v/>
      </c>
      <c r="F189" s="165"/>
      <c r="G189" s="162" t="str">
        <f>IF('Fase 1'!$B$5="","",IF($G$5="","",IF(AJ189="","",IF(100-(AK189-AL189)/AJ189*100&lt;10,"&lt; 10",100-(AK189-AL189)/AJ189*100))))</f>
        <v/>
      </c>
      <c r="H189" s="168"/>
      <c r="I189" s="167"/>
      <c r="M189" s="153" t="str">
        <f>IF($AE189=1,IF($B189&lt;=M188,M188,Resumo!$H$9+M188),"")</f>
        <v/>
      </c>
      <c r="N189" s="153" t="str">
        <f>IF($AE189=2,IF($B189&lt;=N188,N188,Resumo!$H$10+N188),IF($AE190-$AE189=0,"",M189))</f>
        <v/>
      </c>
      <c r="O189" s="153" t="str">
        <f>IF($AE189=3,IF($B189&lt;=O188,O188,Resumo!$H$11+O188),IF($AE190-$AE189=0,"",N189))</f>
        <v/>
      </c>
      <c r="P189" s="153" t="str">
        <f>IF($AE189=4,IF($B189&lt;=P188,P188,Resumo!$H$12+P188),IF($AE190-$AE189=0,"",O189))</f>
        <v/>
      </c>
      <c r="Q189" s="153" t="str">
        <f>IF($AE189=5,IF($B189&lt;=Q188,Q188,Resumo!$H$13+Q188),IF($AE190-$AE189=0,"",P189))</f>
        <v/>
      </c>
      <c r="R189" s="153" t="str">
        <f>IF($AE189=6,IF($B189&lt;=R188,R188,Resumo!$H$14+R188),IF($AE190-$AE189=0,"",Q189))</f>
        <v/>
      </c>
      <c r="S189" s="153" t="str">
        <f>IF($AE189=7,IF($B189&lt;=S188,S188,Resumo!$H$15+S188),IF($AE190-$AE189=0,"",R189))</f>
        <v/>
      </c>
      <c r="T189" s="153" t="str">
        <f>IF($AE189=8,IF($B189&lt;=T188,T188,Resumo!$H$16+T188),IF($AE190-$AE189=0,"",S189))</f>
        <v/>
      </c>
      <c r="U189" s="153" t="str">
        <f>IF($AE189=9,IF($B189&lt;=U188,U188,Resumo!$H$17+U188),IF($AE190-$AE189=0,"",T189))</f>
        <v/>
      </c>
      <c r="V189" s="153" t="str">
        <f>IF($AE189=10,IF($B189&lt;=V188,V188,Resumo!$H$18+V188),IF($AE190-$AE189=0,"",U189))</f>
        <v/>
      </c>
      <c r="X189" s="150">
        <f t="shared" si="53"/>
        <v>0</v>
      </c>
      <c r="Y189" s="150">
        <f t="shared" si="54"/>
        <v>0</v>
      </c>
      <c r="Z189" s="150">
        <f>IF(B189&lt;=Resumo!$F$9,1,IF(B189&lt;=Resumo!$F$10,2,""))</f>
        <v>1</v>
      </c>
      <c r="AA189" s="150">
        <f>IF(B189&lt;=Resumo!$F$11,IF(B189&gt;=Resumo!$D$11,3,""),IF(B189&lt;=Resumo!$F$12,IF(B189&gt;=Resumo!$D$12,4,""),""))</f>
        <v>3</v>
      </c>
      <c r="AB189" s="150">
        <f>IF(B189&lt;=Resumo!$F$13,IF(B189&gt;=Resumo!$D$13,5,""),IF(B189&lt;=Resumo!$F$14,IF(B189&gt;=Resumo!$D$14,6,""),""))</f>
        <v>5</v>
      </c>
      <c r="AC189" s="150">
        <f>IF(B189&lt;=Resumo!$F$15,IF(B189&gt;=Resumo!$D$15,7,""),IF(B189&lt;=Resumo!$F$16,IF(B189&gt;=Resumo!$D$16,8,""),""))</f>
        <v>7</v>
      </c>
      <c r="AD189" s="150">
        <f>IF(B189&lt;=Resumo!$F$17,IF(B189&gt;=Resumo!$D$17,9,""),IF(B189&lt;=Resumo!$F$18,IF(B189&gt;=Resumo!$D$18,10,""),""))</f>
        <v>9</v>
      </c>
      <c r="AE189" s="15">
        <f t="shared" si="55"/>
        <v>25</v>
      </c>
      <c r="AF189" s="15" t="str">
        <f>IF(AE189=1,Resumo!$G$9,IF(AE189=2,Resumo!$G$10,IF(AE189=3,Resumo!$G$11,IF(AE189=4,Resumo!$G$12,IF(AE189=5,Resumo!$G$13,IF(AE189=6,Resumo!$G$14,IF(AE189=7,Resumo!$G$15,IF(AE189=8,Resumo!$G$16,IF(AE189=9,Resumo!$G$17,IF(AE189=10,Resumo!$G$18,""))))))))))</f>
        <v/>
      </c>
      <c r="AH189" s="15" t="str">
        <f t="shared" si="56"/>
        <v/>
      </c>
      <c r="AI189" s="15">
        <f t="shared" si="57"/>
        <v>0</v>
      </c>
      <c r="AJ189" s="15" t="e">
        <f>IF(AE189=1,'Fase 1'!$AI$7*'Fase 1'!$AQ$10,IF(AE189=2,'Fase 1'!$AI$7*'Fase 1'!$AQ$11,IF(AE189=3,'Fase 1'!$AI$7*'Fase 1'!$AQ$12,IF(AE189=4,'Fase 1'!$AI$7*'Fase 2'!$AQ$10,IF(AE189=5,'Fase 1'!$AI$7*'Fase 2'!$AQ$11,IF(AE189=6,'Fase 1'!$AI$7*'Fase 2'!$AQ$12,IF(AE189&gt;=7,'Fase 1'!$AI$7*'Fase 1'!$AJ$7,"")))))))</f>
        <v>#VALUE!</v>
      </c>
      <c r="AK189" s="15" t="str">
        <f>IF(AE189=1,'Fase 1'!$AQ$14,IF(AE189=2,'Fase 1'!$AQ$15,IF(AE189=3,'Fase 1'!$AQ$16,IF(AE189=4,'Fase 2'!$AQ$14,IF(AE189=5,'Fase 2'!$AQ$15,IF(AE189=6,'Fase 2'!$AQ$16,IF(AE189=7,'Fase 3'!$AQ$11,IF(AE189=8,'Fase 4'!$AQ$12,IF(AE189=9,'Fase 4'!$AQ$12,IF(AE189=10,'Fase 4'!$AQ$12,""))))))))))</f>
        <v/>
      </c>
      <c r="AL189" s="15" t="str">
        <f t="shared" si="58"/>
        <v/>
      </c>
      <c r="AM189" s="15" t="str">
        <f t="shared" si="59"/>
        <v/>
      </c>
      <c r="AN189" s="15" t="str">
        <f>IF(AE189=0,"",IF(AE189&lt;=3,'Fase 1'!$AM$7*'Fase 1'!$AN$7,IF(AE189=4,'Fase 2'!$AM$7*'Fase 2'!$AN$14,IF(AE189=5,'Fase 2'!$AM$7*'Fase 2'!$AN$15,IF(AE189=6,'Fase 2'!$AM$7*'Fase 2'!$AN$16,IF(AE189=7,'Fase 3'!$AM$7*'Fase 3'!$AN$7,IF(AE189=8,'Fase 4'!$AM$7*'Fase 4'!$AN$14,IF(AE189=8,'Fase 4'!$AM$7*'Fase 4'!$AN$14,IF(AE189=9,'Fase 4'!$AM$7*'Fase 4'!$AN$15,IF(AE189=10,'Fase 4'!$AM$7*'Fase 4'!$AN$16,""))))))))))</f>
        <v/>
      </c>
    </row>
    <row r="190" spans="2:40" x14ac:dyDescent="0.25">
      <c r="B190" s="157" t="str">
        <f>IF(B189="","",IF(B189&lt;'Fase 1'!$B$5,B189+1,""))</f>
        <v/>
      </c>
      <c r="C190" s="158" t="str">
        <f t="shared" si="50"/>
        <v/>
      </c>
      <c r="D190" s="159" t="str">
        <f t="shared" si="51"/>
        <v/>
      </c>
      <c r="E190" s="160" t="str">
        <f t="shared" si="52"/>
        <v/>
      </c>
      <c r="F190" s="169"/>
      <c r="G190" s="162" t="str">
        <f>IF('Fase 1'!$B$5="","",IF($G$5="","",IF(AJ190="","",IF(100-(AK190-AL190)/AJ190*100&lt;10,"&lt; 10",100-(AK190-AL190)/AJ190*100))))</f>
        <v/>
      </c>
      <c r="H190" s="170"/>
      <c r="I190" s="167"/>
      <c r="M190" s="153" t="str">
        <f>IF($AE190=1,IF($B190&lt;=M189,M189,Resumo!$H$9+M189),"")</f>
        <v/>
      </c>
      <c r="N190" s="153" t="str">
        <f>IF($AE190=2,IF($B190&lt;=N189,N189,Resumo!$H$10+N189),IF($AE191-$AE190=0,"",M190))</f>
        <v/>
      </c>
      <c r="O190" s="153" t="str">
        <f>IF($AE190=3,IF($B190&lt;=O189,O189,Resumo!$H$11+O189),IF($AE191-$AE190=0,"",N190))</f>
        <v/>
      </c>
      <c r="P190" s="153" t="str">
        <f>IF($AE190=4,IF($B190&lt;=P189,P189,Resumo!$H$12+P189),IF($AE191-$AE190=0,"",O190))</f>
        <v/>
      </c>
      <c r="Q190" s="153" t="str">
        <f>IF($AE190=5,IF($B190&lt;=Q189,Q189,Resumo!$H$13+Q189),IF($AE191-$AE190=0,"",P190))</f>
        <v/>
      </c>
      <c r="R190" s="153" t="str">
        <f>IF($AE190=6,IF($B190&lt;=R189,R189,Resumo!$H$14+R189),IF($AE191-$AE190=0,"",Q190))</f>
        <v/>
      </c>
      <c r="S190" s="153" t="str">
        <f>IF($AE190=7,IF($B190&lt;=S189,S189,Resumo!$H$15+S189),IF($AE191-$AE190=0,"",R190))</f>
        <v/>
      </c>
      <c r="T190" s="153" t="str">
        <f>IF($AE190=8,IF($B190&lt;=T189,T189,Resumo!$H$16+T189),IF($AE191-$AE190=0,"",S190))</f>
        <v/>
      </c>
      <c r="U190" s="153" t="str">
        <f>IF($AE190=9,IF($B190&lt;=U189,U189,Resumo!$H$17+U189),IF($AE191-$AE190=0,"",T190))</f>
        <v/>
      </c>
      <c r="V190" s="153" t="str">
        <f>IF($AE190=10,IF($B190&lt;=V189,V189,Resumo!$H$18+V189),IF($AE191-$AE190=0,"",U190))</f>
        <v/>
      </c>
      <c r="X190" s="150">
        <f t="shared" si="53"/>
        <v>0</v>
      </c>
      <c r="Y190" s="150">
        <f t="shared" si="54"/>
        <v>0</v>
      </c>
      <c r="Z190" s="150">
        <f>IF(B190&lt;=Resumo!$F$9,1,IF(B190&lt;=Resumo!$F$10,2,""))</f>
        <v>1</v>
      </c>
      <c r="AA190" s="150">
        <f>IF(B190&lt;=Resumo!$F$11,IF(B190&gt;=Resumo!$D$11,3,""),IF(B190&lt;=Resumo!$F$12,IF(B190&gt;=Resumo!$D$12,4,""),""))</f>
        <v>3</v>
      </c>
      <c r="AB190" s="150">
        <f>IF(B190&lt;=Resumo!$F$13,IF(B190&gt;=Resumo!$D$13,5,""),IF(B190&lt;=Resumo!$F$14,IF(B190&gt;=Resumo!$D$14,6,""),""))</f>
        <v>5</v>
      </c>
      <c r="AC190" s="150">
        <f>IF(B190&lt;=Resumo!$F$15,IF(B190&gt;=Resumo!$D$15,7,""),IF(B190&lt;=Resumo!$F$16,IF(B190&gt;=Resumo!$D$16,8,""),""))</f>
        <v>7</v>
      </c>
      <c r="AD190" s="150">
        <f>IF(B190&lt;=Resumo!$F$17,IF(B190&gt;=Resumo!$D$17,9,""),IF(B190&lt;=Resumo!$F$18,IF(B190&gt;=Resumo!$D$18,10,""),""))</f>
        <v>9</v>
      </c>
      <c r="AE190" s="15">
        <f t="shared" si="55"/>
        <v>25</v>
      </c>
      <c r="AF190" s="15" t="str">
        <f>IF(AE190=1,Resumo!$G$9,IF(AE190=2,Resumo!$G$10,IF(AE190=3,Resumo!$G$11,IF(AE190=4,Resumo!$G$12,IF(AE190=5,Resumo!$G$13,IF(AE190=6,Resumo!$G$14,IF(AE190=7,Resumo!$G$15,IF(AE190=8,Resumo!$G$16,IF(AE190=9,Resumo!$G$17,IF(AE190=10,Resumo!$G$18,""))))))))))</f>
        <v/>
      </c>
      <c r="AH190" s="15" t="str">
        <f t="shared" si="56"/>
        <v/>
      </c>
      <c r="AI190" s="15">
        <f t="shared" si="57"/>
        <v>0</v>
      </c>
      <c r="AJ190" s="15" t="e">
        <f>IF(AE190=1,'Fase 1'!$AI$7*'Fase 1'!$AQ$10,IF(AE190=2,'Fase 1'!$AI$7*'Fase 1'!$AQ$11,IF(AE190=3,'Fase 1'!$AI$7*'Fase 1'!$AQ$12,IF(AE190=4,'Fase 1'!$AI$7*'Fase 2'!$AQ$10,IF(AE190=5,'Fase 1'!$AI$7*'Fase 2'!$AQ$11,IF(AE190=6,'Fase 1'!$AI$7*'Fase 2'!$AQ$12,IF(AE190&gt;=7,'Fase 1'!$AI$7*'Fase 1'!$AJ$7,"")))))))</f>
        <v>#VALUE!</v>
      </c>
      <c r="AK190" s="15" t="str">
        <f>IF(AE190=1,'Fase 1'!$AQ$14,IF(AE190=2,'Fase 1'!$AQ$15,IF(AE190=3,'Fase 1'!$AQ$16,IF(AE190=4,'Fase 2'!$AQ$14,IF(AE190=5,'Fase 2'!$AQ$15,IF(AE190=6,'Fase 2'!$AQ$16,IF(AE190=7,'Fase 3'!$AQ$11,IF(AE190=8,'Fase 4'!$AQ$12,IF(AE190=9,'Fase 4'!$AQ$12,IF(AE190=10,'Fase 4'!$AQ$12,""))))))))))</f>
        <v/>
      </c>
      <c r="AL190" s="15" t="str">
        <f t="shared" si="58"/>
        <v/>
      </c>
      <c r="AM190" s="15" t="str">
        <f t="shared" si="59"/>
        <v/>
      </c>
      <c r="AN190" s="15" t="str">
        <f>IF(AE190=0,"",IF(AE190&lt;=3,'Fase 1'!$AM$7*'Fase 1'!$AN$7,IF(AE190=4,'Fase 2'!$AM$7*'Fase 2'!$AN$14,IF(AE190=5,'Fase 2'!$AM$7*'Fase 2'!$AN$15,IF(AE190=6,'Fase 2'!$AM$7*'Fase 2'!$AN$16,IF(AE190=7,'Fase 3'!$AM$7*'Fase 3'!$AN$7,IF(AE190=8,'Fase 4'!$AM$7*'Fase 4'!$AN$14,IF(AE190=8,'Fase 4'!$AM$7*'Fase 4'!$AN$14,IF(AE190=9,'Fase 4'!$AM$7*'Fase 4'!$AN$15,IF(AE190=10,'Fase 4'!$AM$7*'Fase 4'!$AN$16,""))))))))))</f>
        <v/>
      </c>
    </row>
  </sheetData>
  <sheetProtection password="8B93" sheet="1" objects="1" scenarios="1"/>
  <mergeCells count="4">
    <mergeCell ref="A1:I1"/>
    <mergeCell ref="A3:I3"/>
    <mergeCell ref="E5:F5"/>
    <mergeCell ref="E7:I7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zoomScaleNormal="100" workbookViewId="0">
      <selection activeCell="D8" sqref="D8"/>
    </sheetView>
  </sheetViews>
  <sheetFormatPr defaultRowHeight="15" x14ac:dyDescent="0.25"/>
  <cols>
    <col min="1" max="4" width="9" style="171"/>
    <col min="5" max="1025" width="8.5703125"/>
  </cols>
  <sheetData>
    <row r="1" spans="1:4" ht="75" x14ac:dyDescent="0.25">
      <c r="A1" s="172" t="s">
        <v>205</v>
      </c>
      <c r="B1" s="173" t="s">
        <v>206</v>
      </c>
      <c r="C1" s="172" t="s">
        <v>207</v>
      </c>
      <c r="D1" s="173" t="s">
        <v>208</v>
      </c>
    </row>
    <row r="2" spans="1:4" x14ac:dyDescent="0.25">
      <c r="A2" s="174">
        <v>1</v>
      </c>
      <c r="B2" s="174">
        <v>4.29</v>
      </c>
      <c r="C2" s="183" t="s">
        <v>209</v>
      </c>
      <c r="D2" s="184">
        <v>4.42</v>
      </c>
    </row>
    <row r="3" spans="1:4" x14ac:dyDescent="0.25">
      <c r="A3" s="174">
        <v>2</v>
      </c>
      <c r="B3" s="174">
        <v>4.4800000000000004</v>
      </c>
      <c r="C3" s="183"/>
      <c r="D3" s="184"/>
    </row>
    <row r="4" spans="1:4" x14ac:dyDescent="0.25">
      <c r="A4" s="174">
        <v>3</v>
      </c>
      <c r="B4" s="174">
        <v>4.49</v>
      </c>
      <c r="C4" s="183"/>
      <c r="D4" s="184"/>
    </row>
    <row r="5" spans="1:4" x14ac:dyDescent="0.25">
      <c r="A5" s="174">
        <v>4</v>
      </c>
      <c r="B5" s="174">
        <v>4.57</v>
      </c>
      <c r="C5" s="183" t="s">
        <v>210</v>
      </c>
      <c r="D5" s="184">
        <v>4.6399999999999997</v>
      </c>
    </row>
    <row r="6" spans="1:4" x14ac:dyDescent="0.25">
      <c r="A6" s="174">
        <v>5</v>
      </c>
      <c r="B6" s="174">
        <v>4.76</v>
      </c>
      <c r="C6" s="183"/>
      <c r="D6" s="184"/>
    </row>
    <row r="7" spans="1:4" x14ac:dyDescent="0.25">
      <c r="A7" s="174">
        <v>6</v>
      </c>
      <c r="B7" s="174">
        <v>4.58</v>
      </c>
      <c r="C7" s="183"/>
      <c r="D7" s="184"/>
    </row>
    <row r="8" spans="1:4" x14ac:dyDescent="0.25">
      <c r="A8" s="174">
        <v>7</v>
      </c>
      <c r="B8" s="174">
        <v>4.37</v>
      </c>
      <c r="C8" s="183" t="s">
        <v>211</v>
      </c>
      <c r="D8" s="184">
        <v>4.1566666666666698</v>
      </c>
    </row>
    <row r="9" spans="1:4" x14ac:dyDescent="0.25">
      <c r="A9" s="174">
        <v>8</v>
      </c>
      <c r="B9" s="174">
        <v>4.0199999999999996</v>
      </c>
      <c r="C9" s="183"/>
      <c r="D9" s="184"/>
    </row>
    <row r="10" spans="1:4" x14ac:dyDescent="0.25">
      <c r="A10" s="174">
        <v>9</v>
      </c>
      <c r="B10" s="174">
        <v>4.08</v>
      </c>
      <c r="C10" s="183"/>
      <c r="D10" s="184"/>
    </row>
    <row r="11" spans="1:4" x14ac:dyDescent="0.25">
      <c r="A11" s="174">
        <v>10</v>
      </c>
      <c r="B11" s="174">
        <v>3.87</v>
      </c>
      <c r="C11" s="183" t="s">
        <v>212</v>
      </c>
      <c r="D11" s="184">
        <v>3.7066666666666701</v>
      </c>
    </row>
    <row r="12" spans="1:4" x14ac:dyDescent="0.25">
      <c r="A12" s="174">
        <v>11</v>
      </c>
      <c r="B12" s="174">
        <v>3.68</v>
      </c>
      <c r="C12" s="183"/>
      <c r="D12" s="184"/>
    </row>
    <row r="13" spans="1:4" x14ac:dyDescent="0.25">
      <c r="A13" s="174">
        <v>12</v>
      </c>
      <c r="B13" s="174">
        <v>3.57</v>
      </c>
      <c r="C13" s="183"/>
      <c r="D13" s="184"/>
    </row>
    <row r="14" spans="1:4" x14ac:dyDescent="0.25">
      <c r="A14" s="174">
        <v>13</v>
      </c>
      <c r="B14" s="174">
        <v>3.28</v>
      </c>
      <c r="C14" s="183" t="s">
        <v>213</v>
      </c>
      <c r="D14" s="184">
        <v>3.04666666666667</v>
      </c>
    </row>
    <row r="15" spans="1:4" x14ac:dyDescent="0.25">
      <c r="A15" s="174">
        <v>14</v>
      </c>
      <c r="B15" s="174">
        <v>3.08</v>
      </c>
      <c r="C15" s="183"/>
      <c r="D15" s="184"/>
    </row>
    <row r="16" spans="1:4" x14ac:dyDescent="0.25">
      <c r="A16" s="174">
        <v>15</v>
      </c>
      <c r="B16" s="174">
        <v>2.78</v>
      </c>
      <c r="C16" s="183"/>
      <c r="D16" s="184"/>
    </row>
    <row r="17" spans="1:4" x14ac:dyDescent="0.25">
      <c r="A17" s="174">
        <v>16</v>
      </c>
      <c r="B17" s="174">
        <v>2.77</v>
      </c>
      <c r="C17" s="183" t="s">
        <v>214</v>
      </c>
      <c r="D17" s="184">
        <v>2.7666666666666702</v>
      </c>
    </row>
    <row r="18" spans="1:4" x14ac:dyDescent="0.25">
      <c r="A18" s="174">
        <v>17</v>
      </c>
      <c r="B18" s="174">
        <v>2.77</v>
      </c>
      <c r="C18" s="183"/>
      <c r="D18" s="184"/>
    </row>
    <row r="19" spans="1:4" x14ac:dyDescent="0.25">
      <c r="A19" s="174">
        <v>18</v>
      </c>
      <c r="B19" s="174">
        <v>2.76</v>
      </c>
      <c r="C19" s="183"/>
      <c r="D19" s="184"/>
    </row>
    <row r="20" spans="1:4" x14ac:dyDescent="0.25">
      <c r="A20" s="174">
        <v>19</v>
      </c>
      <c r="B20" s="174">
        <v>2.86</v>
      </c>
      <c r="C20" s="183" t="s">
        <v>215</v>
      </c>
      <c r="D20" s="184">
        <v>3.04666666666667</v>
      </c>
    </row>
    <row r="21" spans="1:4" x14ac:dyDescent="0.25">
      <c r="A21" s="174">
        <v>20</v>
      </c>
      <c r="B21" s="174">
        <v>3.04</v>
      </c>
      <c r="C21" s="183"/>
      <c r="D21" s="184"/>
    </row>
    <row r="22" spans="1:4" x14ac:dyDescent="0.25">
      <c r="A22" s="174">
        <v>21</v>
      </c>
      <c r="B22" s="174">
        <v>3.24</v>
      </c>
      <c r="C22" s="183"/>
      <c r="D22" s="184"/>
    </row>
    <row r="23" spans="1:4" x14ac:dyDescent="0.25">
      <c r="A23" s="174">
        <v>22</v>
      </c>
      <c r="B23" s="174">
        <v>3.63</v>
      </c>
      <c r="C23" s="183" t="s">
        <v>216</v>
      </c>
      <c r="D23" s="184">
        <v>3.9266666666666699</v>
      </c>
    </row>
    <row r="24" spans="1:4" x14ac:dyDescent="0.25">
      <c r="A24" s="174">
        <v>23</v>
      </c>
      <c r="B24" s="174">
        <v>3.93</v>
      </c>
      <c r="C24" s="183"/>
      <c r="D24" s="184"/>
    </row>
    <row r="25" spans="1:4" x14ac:dyDescent="0.25">
      <c r="A25" s="174">
        <v>24</v>
      </c>
      <c r="B25" s="174">
        <v>4.22</v>
      </c>
      <c r="C25" s="183"/>
      <c r="D25" s="184"/>
    </row>
    <row r="26" spans="1:4" x14ac:dyDescent="0.25">
      <c r="A26" s="174">
        <v>25</v>
      </c>
      <c r="B26" s="174">
        <v>4.41</v>
      </c>
      <c r="C26" s="183" t="s">
        <v>217</v>
      </c>
      <c r="D26" s="184">
        <v>4.5433333333333303</v>
      </c>
    </row>
    <row r="27" spans="1:4" x14ac:dyDescent="0.25">
      <c r="A27" s="174">
        <v>26</v>
      </c>
      <c r="B27" s="174">
        <v>4.7</v>
      </c>
      <c r="C27" s="183"/>
      <c r="D27" s="184"/>
    </row>
    <row r="28" spans="1:4" x14ac:dyDescent="0.25">
      <c r="A28" s="174">
        <v>27</v>
      </c>
      <c r="B28" s="174">
        <v>4.5199999999999996</v>
      </c>
      <c r="C28" s="183"/>
      <c r="D28" s="184"/>
    </row>
    <row r="29" spans="1:4" x14ac:dyDescent="0.25">
      <c r="A29" s="174">
        <v>28</v>
      </c>
      <c r="B29" s="174">
        <v>4.63</v>
      </c>
      <c r="C29" s="183" t="s">
        <v>218</v>
      </c>
      <c r="D29" s="184">
        <v>4.63</v>
      </c>
    </row>
    <row r="30" spans="1:4" x14ac:dyDescent="0.25">
      <c r="A30" s="174">
        <v>29</v>
      </c>
      <c r="B30" s="174">
        <v>4.5999999999999996</v>
      </c>
      <c r="C30" s="183"/>
      <c r="D30" s="184"/>
    </row>
    <row r="31" spans="1:4" x14ac:dyDescent="0.25">
      <c r="A31" s="174">
        <v>30</v>
      </c>
      <c r="B31" s="174">
        <v>4.66</v>
      </c>
      <c r="C31" s="183"/>
      <c r="D31" s="184"/>
    </row>
    <row r="32" spans="1:4" x14ac:dyDescent="0.25">
      <c r="A32" s="174">
        <v>31</v>
      </c>
      <c r="B32" s="174">
        <v>4.49</v>
      </c>
      <c r="C32" s="183" t="s">
        <v>219</v>
      </c>
      <c r="D32" s="184">
        <v>4.4066666666666698</v>
      </c>
    </row>
    <row r="33" spans="1:4" x14ac:dyDescent="0.25">
      <c r="A33" s="174">
        <v>32</v>
      </c>
      <c r="B33" s="174">
        <v>4.3499999999999996</v>
      </c>
      <c r="C33" s="183"/>
      <c r="D33" s="184"/>
    </row>
    <row r="34" spans="1:4" x14ac:dyDescent="0.25">
      <c r="A34" s="174">
        <v>33</v>
      </c>
      <c r="B34" s="174">
        <v>4.38</v>
      </c>
      <c r="C34" s="183"/>
      <c r="D34" s="184"/>
    </row>
    <row r="35" spans="1:4" x14ac:dyDescent="0.25">
      <c r="A35" s="174">
        <v>34</v>
      </c>
      <c r="B35" s="174">
        <v>4.37</v>
      </c>
      <c r="C35" s="183" t="s">
        <v>220</v>
      </c>
      <c r="D35" s="184">
        <v>4.2466666666666697</v>
      </c>
    </row>
    <row r="36" spans="1:4" x14ac:dyDescent="0.25">
      <c r="A36" s="174">
        <v>35</v>
      </c>
      <c r="B36" s="174">
        <v>4.1900000000000004</v>
      </c>
      <c r="C36" s="183"/>
      <c r="D36" s="184"/>
    </row>
    <row r="37" spans="1:4" x14ac:dyDescent="0.25">
      <c r="A37" s="174">
        <v>36</v>
      </c>
      <c r="B37" s="174">
        <v>4.18</v>
      </c>
      <c r="C37" s="183"/>
      <c r="D37" s="184"/>
    </row>
  </sheetData>
  <sheetProtection password="8B93" sheet="1" objects="1" scenarios="1"/>
  <mergeCells count="24">
    <mergeCell ref="C29:C31"/>
    <mergeCell ref="D29:D31"/>
    <mergeCell ref="C32:C34"/>
    <mergeCell ref="D32:D34"/>
    <mergeCell ref="C35:C37"/>
    <mergeCell ref="D35:D37"/>
    <mergeCell ref="C20:C22"/>
    <mergeCell ref="D20:D22"/>
    <mergeCell ref="C23:C25"/>
    <mergeCell ref="D23:D25"/>
    <mergeCell ref="C26:C28"/>
    <mergeCell ref="D26:D28"/>
    <mergeCell ref="C11:C13"/>
    <mergeCell ref="D11:D13"/>
    <mergeCell ref="C14:C16"/>
    <mergeCell ref="D14:D16"/>
    <mergeCell ref="C17:C19"/>
    <mergeCell ref="D17:D19"/>
    <mergeCell ref="C2:C4"/>
    <mergeCell ref="D2:D4"/>
    <mergeCell ref="C5:C7"/>
    <mergeCell ref="D5:D7"/>
    <mergeCell ref="C8:C10"/>
    <mergeCell ref="D8:D10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Fase 1</vt:lpstr>
      <vt:lpstr>Fase 2</vt:lpstr>
      <vt:lpstr>Fase 3</vt:lpstr>
      <vt:lpstr>Fase 4</vt:lpstr>
      <vt:lpstr>Resumo</vt:lpstr>
      <vt:lpstr>Calendário</vt:lpstr>
      <vt:lpstr>ETo-Sete Lagoas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EMILIO PEREIRA DE ALBUQUERQUE</dc:creator>
  <cp:lastModifiedBy>embrapa</cp:lastModifiedBy>
  <cp:revision>1</cp:revision>
  <dcterms:created xsi:type="dcterms:W3CDTF">2019-11-19T10:38:48Z</dcterms:created>
  <dcterms:modified xsi:type="dcterms:W3CDTF">2020-07-24T13:45:09Z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